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EricFaust\Desktop\"/>
    </mc:Choice>
  </mc:AlternateContent>
  <xr:revisionPtr revIDLastSave="0" documentId="13_ncr:1_{F171E757-CE6C-45C5-BBB7-0EDF8E23EE5C}" xr6:coauthVersionLast="47" xr6:coauthVersionMax="47" xr10:uidLastSave="{00000000-0000-0000-0000-000000000000}"/>
  <bookViews>
    <workbookView xWindow="-120" yWindow="-120" windowWidth="29040" windowHeight="15840" tabRatio="1000" xr2:uid="{00000000-000D-0000-FFFF-FFFF00000000}"/>
  </bookViews>
  <sheets>
    <sheet name="Info" sheetId="29" r:id="rId1"/>
    <sheet name="JE Template" sheetId="21" r:id="rId2"/>
    <sheet name="Changes to Update Template " sheetId="24" state="hidden" r:id="rId3"/>
    <sheet name="2023 Summary" sheetId="38" r:id="rId4"/>
    <sheet name="2022 Summary " sheetId="37" r:id="rId5"/>
    <sheet name="2021 Summary" sheetId="30" r:id="rId6"/>
    <sheet name="2020 Summary" sheetId="22" state="hidden" r:id="rId7"/>
    <sheet name="2019 Summary" sheetId="27" state="hidden" r:id="rId8"/>
    <sheet name="2018 Summary" sheetId="28" state="hidden" r:id="rId9"/>
    <sheet name="2017 Summary" sheetId="17" state="hidden" r:id="rId10"/>
    <sheet name="ROD Contributions FY 2022" sheetId="41" r:id="rId11"/>
    <sheet name="ROD Contributions FY 2021" sheetId="34" r:id="rId12"/>
    <sheet name="ROD Contributions FY 2020" sheetId="31" r:id="rId13"/>
    <sheet name="ROD Contributions FY 2019" sheetId="26" state="hidden" r:id="rId14"/>
    <sheet name="ROD Contributions FY 2018" sheetId="23" state="hidden" r:id="rId15"/>
    <sheet name="ROD Contributions FY 2017" sheetId="20" state="hidden" r:id="rId16"/>
    <sheet name="Deferred Amortization" sheetId="35" r:id="rId17"/>
  </sheets>
  <externalReferences>
    <externalReference r:id="rId18"/>
    <externalReference r:id="rId19"/>
    <externalReference r:id="rId20"/>
    <externalReference r:id="rId21"/>
  </externalReferences>
  <definedNames>
    <definedName name="_xlnm._FilterDatabase" localSheetId="8" hidden="1">'2018 Summary'!$A$5:$R$106</definedName>
    <definedName name="_xlnm._FilterDatabase" localSheetId="7" hidden="1">'2019 Summary'!$A$5:$R$106</definedName>
    <definedName name="ActuaryCredentialsGASB">[1]DeveloperInfo!$D$19</definedName>
    <definedName name="ActuaryNameGASB">[1]DeveloperInfo!$D$17</definedName>
    <definedName name="ActuaryTitleGASB">[1]DeveloperInfo!$D$18</definedName>
    <definedName name="AdjCNSDate">[1]DeveloperInfo!$D$33</definedName>
    <definedName name="AdjCNSDate1">[1]DeveloperInfo!$E$33</definedName>
    <definedName name="AdjCNSDateTempEnable">[1]DeveloperInfo!$F$34</definedName>
    <definedName name="AgencyCode" localSheetId="9">#REF!</definedName>
    <definedName name="AgencyCode" localSheetId="8">#REF!</definedName>
    <definedName name="AgencyCode" localSheetId="7">#REF!</definedName>
    <definedName name="AgencyCode" localSheetId="2">#REF!</definedName>
    <definedName name="AgencyCode" localSheetId="0">#REF!</definedName>
    <definedName name="AgencyCode">#REF!</definedName>
    <definedName name="AgencyCode1">#REF!</definedName>
    <definedName name="AnalystGASB">[1]DeveloperInfo!$D$20</definedName>
    <definedName name="Annuity" localSheetId="9">'[2]Assets Input'!$E$36:$E$59</definedName>
    <definedName name="Annuity" localSheetId="2">#REF!</definedName>
    <definedName name="Annuity" localSheetId="0">#REF!</definedName>
    <definedName name="Annuity">#REF!</definedName>
    <definedName name="Annuity1">#REF!</definedName>
    <definedName name="AnnuityLY" localSheetId="2">#REF!</definedName>
    <definedName name="AnnuityLY" localSheetId="0">'[3]Assets Input'!#REF!</definedName>
    <definedName name="AnnuityLY">'[3]Assets Input'!#REF!</definedName>
    <definedName name="ASTABPF">[1]DeveloperInfo!$D$36</definedName>
    <definedName name="ASTABPF1">[1]DeveloperInfo!$D$37</definedName>
    <definedName name="ASTEBPF">[1]DeveloperInfo!$F$37</definedName>
    <definedName name="ClientShortGASB">[1]DeveloperInfo!$D$9</definedName>
    <definedName name="CLPOWERDisc">[1]Adjust!$H$199</definedName>
    <definedName name="CLPOWERDiscMinus1">[1]Adjust!$L$199</definedName>
    <definedName name="CLPOWERDiscPlus1">[1]Adjust!$K$199</definedName>
    <definedName name="CLPOWERExp">[1]Adjust!$G$199</definedName>
    <definedName name="CNSDateDisc">[1]DeveloperInfo!$D$32</definedName>
    <definedName name="CNSDateDisc1">[1]DeveloperInfo!$E$32</definedName>
    <definedName name="ColaRate">[1]DeveloperInfo!$D$40</definedName>
    <definedName name="ConsultantNameGASB">[1]DeveloperInfo!$D$22</definedName>
    <definedName name="ConsultantTitleGASB">[1]DeveloperInfo!$D$23</definedName>
    <definedName name="Disc1DELTACENSUS">[1]Adjust!$G$102</definedName>
    <definedName name="Disc1INTNDIV12">[1]Adjust!$H$195</definedName>
    <definedName name="Disc1SINTADJBOM">[1]Adjust!$I$197</definedName>
    <definedName name="Disc1SINTNDIV12">[1]Adjust!$I$195</definedName>
    <definedName name="DiscDELTACENSUS">[1]Adjust!$H$102</definedName>
    <definedName name="DiscINTADJBOM">[1]Adjust!$J$197</definedName>
    <definedName name="DiscINTNDIV12">[1]Adjust!$J$195</definedName>
    <definedName name="DiscMinusOneINTADJBOM">[1]Adjust!$L$197</definedName>
    <definedName name="DiscMinusOneINTNDIV12">[1]Adjust!$L$195</definedName>
    <definedName name="DiscPlusOneINTADJBOM">[1]Adjust!$K$197</definedName>
    <definedName name="DiscPlusOneINTNDIV12">[1]Adjust!$K$195</definedName>
    <definedName name="EmployerRates" localSheetId="9">#REF!</definedName>
    <definedName name="EmployerRates" localSheetId="8">#REF!</definedName>
    <definedName name="EmployerRates" localSheetId="7">#REF!</definedName>
    <definedName name="EmployerRates" localSheetId="2">#REF!</definedName>
    <definedName name="EmployerRates" localSheetId="0">#REF!</definedName>
    <definedName name="EmployerRates">#REF!</definedName>
    <definedName name="EmployerRates1">#REF!</definedName>
    <definedName name="EmployerRatesLEO" localSheetId="9">#REF!</definedName>
    <definedName name="EmployerRatesLEO" localSheetId="8">#REF!</definedName>
    <definedName name="EmployerRatesLEO" localSheetId="7">#REF!</definedName>
    <definedName name="EmployerRatesLEO" localSheetId="2">#REF!</definedName>
    <definedName name="EmployerRatesLEO" localSheetId="0">#REF!</definedName>
    <definedName name="EmployerRatesLEO">#REF!</definedName>
    <definedName name="EmployerRatesLEO1">#REF!</definedName>
    <definedName name="ERData">[1]ER_DATA!$B$16:$EN$318</definedName>
    <definedName name="ERID">[1]ER_NPLExpense!$L$8</definedName>
    <definedName name="ERInfo">[1]ER_Input!$B$16:$Y$318</definedName>
    <definedName name="Exp1INTADJBOM">[1]Adjust!$G$197</definedName>
    <definedName name="Exp1INTNDIV12">[1]Adjust!$G$195</definedName>
    <definedName name="FracYearProj">[1]TPL!$C$43</definedName>
    <definedName name="FundOfficeContactGASB">[1]DeveloperInfo!$D$10</definedName>
    <definedName name="FYrsGASB">[1]DeveloperInfo!$D$54</definedName>
    <definedName name="GainLoss">[1]ER_Allocation!$P$12</definedName>
    <definedName name="GASBDiscMinusOneINTADJBOM">[1]Adjust!$L$197</definedName>
    <definedName name="GASBDiscMinusOneINTNDIV12">[1]Adjust!$L$195</definedName>
    <definedName name="InflRate">[1]DeveloperInfo!$D$38</definedName>
    <definedName name="InflRate1">[1]DeveloperInfo!$E$38</definedName>
    <definedName name="IntDisc">[1]DeveloperInfo!$F$47</definedName>
    <definedName name="IntDisc1">[1]DeveloperInfo!$D$47</definedName>
    <definedName name="IntDisc1S">[1]DeveloperInfo!$E$47</definedName>
    <definedName name="INTDiscMinusOne">[1]DeveloperInfo!$H$47</definedName>
    <definedName name="INTDiscPlusOne">[1]DeveloperInfo!$G$47</definedName>
    <definedName name="IntExp1">[1]DeveloperInfo!$I$47</definedName>
    <definedName name="MeasureDate">[1]DeveloperInfo!$D$31</definedName>
    <definedName name="MeasureDate1">[1]DeveloperInfo!$E$31</definedName>
    <definedName name="MeasureDate2">[1]DeveloperInfo!$F$31</definedName>
    <definedName name="N">"N/A"</definedName>
    <definedName name="NDIV12Disc">[1]Adjust!$H$200</definedName>
    <definedName name="NDIV12DiscMinus1">[1]Adjust!$L$200</definedName>
    <definedName name="NDIV12DiscPlus1">[1]Adjust!$K$200</definedName>
    <definedName name="NDIV12Exp">[1]Adjust!$G$200</definedName>
    <definedName name="OfficeAddr1GASB">[1]DeveloperInfo!$D$11</definedName>
    <definedName name="OfficeAddr2GASB">[1]DeveloperInfo!$D$12</definedName>
    <definedName name="Offices">[1]DeveloperInfo!$K$75:$O$91</definedName>
    <definedName name="Pension" localSheetId="9">'[2]Assets Input'!$E$61:$E$89</definedName>
    <definedName name="Pension" localSheetId="2">#REF!</definedName>
    <definedName name="Pension" localSheetId="0">#REF!</definedName>
    <definedName name="Pension">#REF!</definedName>
    <definedName name="Pension1">#REF!</definedName>
    <definedName name="PensionLY" localSheetId="2">#REF!</definedName>
    <definedName name="PensionLY" localSheetId="0">'[3]Assets Input'!#REF!</definedName>
    <definedName name="PensionLY">'[3]Assets Input'!#REF!</definedName>
    <definedName name="PlanNameLongGASB">[1]DeveloperInfo!$D$7</definedName>
    <definedName name="PlanNameShortGASB">[1]DeveloperInfo!$D$8</definedName>
    <definedName name="_xlnm.Print_Area" localSheetId="8">'2018 Summary'!$A$4:$R$108</definedName>
    <definedName name="_xlnm.Print_Area" localSheetId="7">'2019 Summary'!$A$4:$R$108</definedName>
    <definedName name="_xlnm.Print_Titles" localSheetId="8">'2018 Summary'!$4:$5</definedName>
    <definedName name="_xlnm.Print_Titles" localSheetId="7">'2019 Summary'!$4:$5</definedName>
    <definedName name="ProjDisc?">[1]DeveloperInfo!$D$65</definedName>
    <definedName name="ProValResults" localSheetId="9">[4]ProVal!$B$6:$S$462</definedName>
    <definedName name="ProValResults" localSheetId="2">#REF!</definedName>
    <definedName name="ProValResults" localSheetId="0">#REF!</definedName>
    <definedName name="ProValResults">#REF!</definedName>
    <definedName name="ProValResults1">#REF!</definedName>
    <definedName name="ReportDate67">[1]DeveloperInfo!$D$30</definedName>
    <definedName name="ReportDate671">[1]DeveloperInfo!$E$30</definedName>
    <definedName name="ReportDate68">[1]DeveloperInfo!$D$52</definedName>
    <definedName name="ReportDate681">[1]DeveloperInfo!$E$52</definedName>
    <definedName name="ReviewerGASB">[1]DeveloperInfo!$D$21</definedName>
    <definedName name="Rnd_0">[1]DeveloperInfo!$D$41</definedName>
    <definedName name="RORRate681">[1]DeveloperInfo!$E$53</definedName>
    <definedName name="SalRate">[1]DeveloperInfo!$D$39</definedName>
    <definedName name="SalRate1">[1]DeveloperInfo!$E$39</definedName>
    <definedName name="SegalOfficeGASB">[1]DeveloperInfo!$D$24</definedName>
    <definedName name="TableData" localSheetId="9">#REF!</definedName>
    <definedName name="TableData" localSheetId="8">#REF!</definedName>
    <definedName name="TableData" localSheetId="7">#REF!</definedName>
    <definedName name="TableData" localSheetId="2">#REF!</definedName>
    <definedName name="TableData" localSheetId="0">#REF!</definedName>
    <definedName name="TableData">#REF!</definedName>
    <definedName name="TableData1">#REF!</definedName>
    <definedName name="Type" localSheetId="2">#REF!</definedName>
    <definedName name="Type" localSheetId="0">#REF!</definedName>
    <definedName name="Type">#REF!</definedName>
    <definedName name="TypeAnnuity" localSheetId="9">'[2]Assets Input'!$D$36:$D$59</definedName>
    <definedName name="TypeAnnuity" localSheetId="2">#REF!</definedName>
    <definedName name="TypeAnnuity" localSheetId="0">#REF!</definedName>
    <definedName name="TypeAnnuity">#REF!</definedName>
    <definedName name="TypeAnnuity1">#REF!</definedName>
    <definedName name="TypePension" localSheetId="9">'[2]Assets Input'!$D$61:$D$89</definedName>
    <definedName name="TypePension" localSheetId="2">#REF!</definedName>
    <definedName name="TypePension" localSheetId="0">#REF!</definedName>
    <definedName name="TypePension">#REF!</definedName>
    <definedName name="TypePension1">#REF!</definedName>
    <definedName name="UnfundedData" localSheetId="9">#REF!</definedName>
    <definedName name="UnfundedData" localSheetId="8">#REF!</definedName>
    <definedName name="UnfundedData" localSheetId="7">#REF!</definedName>
    <definedName name="UnfundedData" localSheetId="2">#REF!</definedName>
    <definedName name="UnfundedData" localSheetId="0">#REF!</definedName>
    <definedName name="UnfundedData">#REF!</definedName>
    <definedName name="UnfundedData1">#REF!</definedName>
    <definedName name="UnfundedLY" localSheetId="9">#REF!</definedName>
    <definedName name="UnfundedLY" localSheetId="8">#REF!</definedName>
    <definedName name="UnfundedLY" localSheetId="7">#REF!</definedName>
    <definedName name="UnfundedLY" localSheetId="2">#REF!</definedName>
    <definedName name="UnfundedLY" localSheetId="0">#REF!</definedName>
    <definedName name="UnfundedLY">#REF!</definedName>
    <definedName name="UnfundedLY1">#REF!</definedName>
    <definedName name="UnfundedLYLEO1">#REF!</definedName>
    <definedName name="UnfunedLYLEO" localSheetId="9">#REF!</definedName>
    <definedName name="UnfunedLYLEO" localSheetId="8">#REF!</definedName>
    <definedName name="UnfunedLYLEO" localSheetId="7">#REF!</definedName>
    <definedName name="UnfunedLYLEO" localSheetId="2">#REF!</definedName>
    <definedName name="UnfunedLYLEO" localSheetId="0">#REF!</definedName>
    <definedName name="UnfunedLYLEO">#REF!</definedName>
    <definedName name="VersionGASB">[1]DeveloperInfo!$D$4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6" i="21" l="1"/>
  <c r="E66" i="21"/>
  <c r="G11" i="21"/>
  <c r="B2" i="41" l="1"/>
  <c r="F11" i="21"/>
  <c r="V16" i="21" l="1"/>
  <c r="U16" i="21"/>
  <c r="T16" i="21"/>
  <c r="O16" i="21"/>
  <c r="P16" i="21"/>
  <c r="Q16" i="21"/>
  <c r="R16" i="21"/>
  <c r="M16" i="21"/>
  <c r="L16" i="21"/>
  <c r="K16" i="21"/>
  <c r="J16" i="21"/>
  <c r="H16" i="21"/>
  <c r="G16" i="21"/>
  <c r="F16" i="21"/>
  <c r="V11" i="21"/>
  <c r="U11" i="21"/>
  <c r="T11" i="21"/>
  <c r="R11" i="21"/>
  <c r="Q11" i="21"/>
  <c r="P11" i="21"/>
  <c r="O11" i="21"/>
  <c r="M11" i="21"/>
  <c r="L11" i="21"/>
  <c r="K11" i="21"/>
  <c r="J11" i="21"/>
  <c r="H11" i="21" l="1"/>
  <c r="C8" i="24"/>
  <c r="AA3" i="35"/>
  <c r="AB3" i="35"/>
  <c r="O3" i="35"/>
  <c r="M3" i="35"/>
  <c r="L3" i="35"/>
  <c r="K3" i="35"/>
  <c r="G2" i="38"/>
  <c r="AH3" i="35" l="1"/>
  <c r="AG3" i="35"/>
  <c r="V3" i="35"/>
  <c r="U3" i="35"/>
  <c r="R3" i="35"/>
  <c r="Q3" i="35"/>
  <c r="P3" i="35"/>
  <c r="J3" i="35"/>
  <c r="I3" i="35"/>
  <c r="F3" i="35"/>
  <c r="E3" i="35"/>
  <c r="D3" i="35"/>
  <c r="C3" i="35"/>
  <c r="U2" i="38" l="1"/>
  <c r="T2" i="38"/>
  <c r="R2" i="38"/>
  <c r="Q2" i="38"/>
  <c r="P2" i="38"/>
  <c r="N2" i="38"/>
  <c r="L2" i="38"/>
  <c r="K2" i="38"/>
  <c r="I2" i="38"/>
  <c r="H2" i="38"/>
  <c r="F2" i="38"/>
  <c r="D2" i="38"/>
  <c r="U2" i="37"/>
  <c r="T2" i="37"/>
  <c r="S2" i="37"/>
  <c r="R2" i="37"/>
  <c r="Q2" i="37"/>
  <c r="P2" i="37"/>
  <c r="O2" i="37"/>
  <c r="N2" i="37"/>
  <c r="L2" i="37"/>
  <c r="K2" i="37"/>
  <c r="I2" i="37"/>
  <c r="H2" i="37"/>
  <c r="F2" i="37"/>
  <c r="D2" i="37"/>
  <c r="E27" i="21" l="1"/>
  <c r="E23" i="21"/>
  <c r="E29" i="21" l="1"/>
  <c r="F29" i="21"/>
  <c r="F30" i="21"/>
  <c r="B106" i="26" l="1"/>
  <c r="B3" i="31" l="1"/>
  <c r="B1" i="31" s="1"/>
  <c r="U2" i="30"/>
  <c r="U1" i="30" s="1"/>
  <c r="T2" i="30"/>
  <c r="T1" i="30" s="1"/>
  <c r="R2" i="30"/>
  <c r="Q2" i="30"/>
  <c r="P2" i="30"/>
  <c r="N2" i="30"/>
  <c r="M2" i="30"/>
  <c r="L2" i="30"/>
  <c r="K2" i="30"/>
  <c r="K1" i="30" s="1"/>
  <c r="I2" i="30"/>
  <c r="I1" i="30" s="1"/>
  <c r="H2" i="30"/>
  <c r="H1" i="30" s="1"/>
  <c r="G2" i="30"/>
  <c r="F2" i="30"/>
  <c r="F1" i="30" s="1"/>
  <c r="D2" i="30"/>
  <c r="F66" i="21" s="1"/>
  <c r="C2" i="30"/>
  <c r="C1" i="30" s="1"/>
  <c r="B2" i="30"/>
  <c r="B1" i="30" s="1"/>
  <c r="N1" i="30"/>
  <c r="M1" i="30"/>
  <c r="A1" i="30"/>
  <c r="L1" i="30" l="1"/>
  <c r="P1" i="30"/>
  <c r="Q1" i="30"/>
  <c r="R1" i="30"/>
  <c r="G1" i="30"/>
  <c r="D1" i="30"/>
  <c r="U2" i="22" l="1"/>
  <c r="T2" i="22"/>
  <c r="R2" i="22"/>
  <c r="Q2" i="22"/>
  <c r="P2" i="22"/>
  <c r="N2" i="22"/>
  <c r="M2" i="22"/>
  <c r="L2" i="22"/>
  <c r="K2" i="22"/>
  <c r="I2" i="22"/>
  <c r="H2" i="22"/>
  <c r="G2" i="22"/>
  <c r="F2" i="22"/>
  <c r="B2" i="22"/>
  <c r="C2" i="22"/>
  <c r="D2" i="22"/>
  <c r="A1" i="22"/>
  <c r="L1" i="22" l="1"/>
  <c r="Q1" i="22"/>
  <c r="F1" i="22"/>
  <c r="G1" i="22"/>
  <c r="N1" i="22"/>
  <c r="R1" i="22"/>
  <c r="U1" i="22"/>
  <c r="T1" i="22"/>
  <c r="P1" i="22"/>
  <c r="M1" i="22"/>
  <c r="K1" i="22"/>
  <c r="I1" i="22"/>
  <c r="H1" i="22"/>
  <c r="D1" i="22"/>
  <c r="C1" i="22"/>
  <c r="B1" i="22"/>
  <c r="C1" i="21" l="1"/>
  <c r="E57" i="21" s="1"/>
  <c r="E49" i="21"/>
  <c r="B14" i="21"/>
  <c r="C14" i="21" s="1"/>
  <c r="B9" i="21"/>
  <c r="U108" i="27"/>
  <c r="T108" i="27"/>
  <c r="R108" i="27"/>
  <c r="Q108" i="27"/>
  <c r="P108" i="27"/>
  <c r="N108" i="27"/>
  <c r="M108" i="27"/>
  <c r="L108" i="27"/>
  <c r="K108" i="27"/>
  <c r="I108" i="27"/>
  <c r="H108" i="27"/>
  <c r="G108" i="27"/>
  <c r="F108" i="27"/>
  <c r="D108" i="27"/>
  <c r="C108" i="27"/>
  <c r="B108" i="27"/>
  <c r="P108" i="28"/>
  <c r="N108" i="28"/>
  <c r="M108" i="28"/>
  <c r="L108" i="28"/>
  <c r="K108" i="28"/>
  <c r="I108" i="28"/>
  <c r="H108" i="28"/>
  <c r="G108" i="28"/>
  <c r="F108" i="28"/>
  <c r="D108" i="28"/>
  <c r="F9" i="21" l="1"/>
  <c r="E32" i="21" s="1"/>
  <c r="H9" i="21"/>
  <c r="M9" i="21"/>
  <c r="V9" i="21"/>
  <c r="L9" i="21"/>
  <c r="U9" i="21"/>
  <c r="K9" i="21"/>
  <c r="C9" i="21"/>
  <c r="T9" i="21"/>
  <c r="J9" i="21"/>
  <c r="D9" i="21"/>
  <c r="R9" i="21"/>
  <c r="G9" i="21"/>
  <c r="Q9" i="21"/>
  <c r="O9" i="21"/>
  <c r="P9" i="21"/>
  <c r="R14" i="21"/>
  <c r="L14" i="21"/>
  <c r="D14" i="21"/>
  <c r="V14" i="21"/>
  <c r="M14" i="21"/>
  <c r="G14" i="21"/>
  <c r="F14" i="21"/>
  <c r="O14" i="21"/>
  <c r="H14" i="21"/>
  <c r="J14" i="21"/>
  <c r="U14" i="21"/>
  <c r="K14" i="21"/>
  <c r="T14" i="21"/>
  <c r="Q14" i="21"/>
  <c r="P14" i="21"/>
  <c r="E61" i="21"/>
  <c r="E60" i="21"/>
  <c r="E58" i="21"/>
  <c r="E59" i="21"/>
  <c r="F27" i="21" l="1"/>
  <c r="G68" i="21"/>
  <c r="E68" i="21"/>
  <c r="F23" i="21"/>
  <c r="F32" i="21"/>
  <c r="E9" i="21"/>
  <c r="E22" i="21"/>
  <c r="F22" i="21"/>
  <c r="E31" i="21"/>
  <c r="F31" i="21"/>
  <c r="F21" i="21"/>
  <c r="E21" i="21"/>
  <c r="F24" i="21"/>
  <c r="E24" i="21"/>
  <c r="E26" i="21"/>
  <c r="F26" i="21"/>
  <c r="F25" i="21"/>
  <c r="E25" i="21"/>
  <c r="E28" i="21"/>
  <c r="F28" i="21"/>
  <c r="F20" i="21"/>
  <c r="E20" i="21"/>
  <c r="B3" i="26"/>
  <c r="B1" i="26" s="1"/>
  <c r="F33" i="21" l="1"/>
  <c r="F34" i="21" s="1"/>
  <c r="E33" i="21"/>
  <c r="E34" i="21" s="1"/>
  <c r="B58" i="21"/>
  <c r="B59" i="21" s="1"/>
  <c r="B60" i="21" s="1"/>
  <c r="B61" i="21" s="1"/>
  <c r="B16" i="21"/>
  <c r="B11" i="21"/>
  <c r="B104" i="23" l="1"/>
  <c r="B65" i="20" l="1"/>
  <c r="B104" i="20" s="1"/>
  <c r="T109" i="17"/>
  <c r="S109" i="17"/>
  <c r="R109" i="17"/>
  <c r="P109" i="17"/>
  <c r="O109" i="17"/>
  <c r="N109" i="17"/>
  <c r="M109" i="17"/>
  <c r="K109" i="17"/>
  <c r="J109" i="17"/>
  <c r="I109" i="17"/>
  <c r="H109" i="17"/>
  <c r="F109" i="17"/>
  <c r="E109" i="17"/>
  <c r="D109" i="17"/>
  <c r="E14" i="21" l="1"/>
  <c r="E63" i="21"/>
  <c r="F47" i="21" l="1"/>
  <c r="F48" i="21"/>
  <c r="E45" i="21"/>
  <c r="E47" i="21"/>
  <c r="E48" i="21"/>
  <c r="F45" i="21"/>
  <c r="F46" i="21"/>
  <c r="E46" i="21"/>
  <c r="F68" i="21"/>
  <c r="E38" i="21"/>
  <c r="E40" i="21"/>
  <c r="F50" i="21" l="1"/>
  <c r="E50" i="21"/>
  <c r="E41" i="21"/>
  <c r="E39" i="21" s="1"/>
  <c r="G34"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A2" authorId="0" shapeId="0" xr:uid="{B23B89FA-D9D9-4580-9EA5-685BDC17E43F}">
      <text>
        <r>
          <rPr>
            <b/>
            <sz val="9"/>
            <color indexed="81"/>
            <rFont val="Tahoma"/>
            <family val="2"/>
          </rPr>
          <t>Becky Dzingeleski:</t>
        </r>
        <r>
          <rPr>
            <sz val="9"/>
            <color indexed="81"/>
            <rFont val="Tahoma"/>
            <family val="2"/>
          </rPr>
          <t xml:space="preserve">
confirmed from CMC GASBS 68 tables from RSD - Assumptions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A2" authorId="0" shapeId="0" xr:uid="{B98E78AD-DF93-4BE0-B8F6-318C8A43C0BB}">
      <text>
        <r>
          <rPr>
            <b/>
            <sz val="9"/>
            <color indexed="81"/>
            <rFont val="Tahoma"/>
            <family val="2"/>
          </rPr>
          <t>Becky Dzingeleski:</t>
        </r>
        <r>
          <rPr>
            <sz val="9"/>
            <color indexed="81"/>
            <rFont val="Tahoma"/>
            <family val="2"/>
          </rPr>
          <t xml:space="preserve">
confirmed from CMC GASBS 68 tables from RSD - Assumptions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A2" authorId="0" shapeId="0" xr:uid="{B8C3BCF7-FEC7-4EFD-91CA-8F8E672FF563}">
      <text>
        <r>
          <rPr>
            <b/>
            <sz val="9"/>
            <color indexed="81"/>
            <rFont val="Tahoma"/>
            <family val="2"/>
          </rPr>
          <t>Becky Dzingeleski:</t>
        </r>
        <r>
          <rPr>
            <sz val="9"/>
            <color indexed="81"/>
            <rFont val="Tahoma"/>
            <family val="2"/>
          </rPr>
          <t xml:space="preserve">
confirmed from CMC GASBS 68 tables from RSD - Assumptions Tab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6" authorId="0" shapeId="0" xr:uid="{6FCF0F07-8A51-4D7C-831B-F0E5E6AC6948}">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6" authorId="0" shapeId="0" xr:uid="{7FE049F8-5A22-4EDF-8654-8412BEACCFEB}">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6" authorId="0" shapeId="0" xr:uid="{C579EAC9-A5BD-4D3F-829B-6F13FD5DA167}">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6" authorId="0" shapeId="0" xr:uid="{6B063771-CAC7-4CE7-841C-EF3519B9523E}">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4" authorId="0" shapeId="0" xr:uid="{6FDAECCD-9463-4750-90F6-403D19C2B741}">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sharedStrings.xml><?xml version="1.0" encoding="utf-8"?>
<sst xmlns="http://schemas.openxmlformats.org/spreadsheetml/2006/main" count="1857" uniqueCount="419">
  <si>
    <t>Agency</t>
  </si>
  <si>
    <t>TOTAL</t>
  </si>
  <si>
    <t>Deferred Outflows Of Resources</t>
  </si>
  <si>
    <t>Deferred Inflows Of Resources</t>
  </si>
  <si>
    <t>Pension Expense</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</si>
  <si>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</si>
  <si>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</si>
  <si>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</si>
  <si>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</si>
  <si>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</si>
  <si>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</si>
  <si>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Total Employer Pension Expense</t>
  </si>
  <si>
    <t>Total Plan</t>
  </si>
  <si>
    <t>Differences between expected and actual experience</t>
  </si>
  <si>
    <t>Changes of assumptions</t>
  </si>
  <si>
    <t>Net difference between projected and actual earnings on pension plan investments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</si>
  <si>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</si>
  <si>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</si>
  <si>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</si>
  <si>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</si>
  <si>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</si>
  <si>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</si>
  <si>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</si>
  <si>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HAYWOOD CO</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</si>
  <si>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</si>
  <si>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</si>
  <si>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</si>
  <si>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</si>
  <si>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</si>
  <si>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</si>
  <si>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</si>
  <si>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</si>
  <si>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</si>
  <si>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</si>
  <si>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</si>
  <si>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</si>
  <si>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</si>
  <si>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</si>
  <si>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</si>
  <si>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</si>
  <si>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</si>
  <si>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</si>
  <si>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</si>
  <si>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</si>
  <si>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</si>
  <si>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</si>
  <si>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</si>
  <si>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</si>
  <si>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</si>
  <si>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</si>
  <si>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</si>
  <si>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</si>
  <si>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</si>
  <si>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</si>
  <si>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</si>
  <si>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</si>
  <si>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</si>
  <si>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</si>
  <si>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</si>
  <si>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</si>
  <si>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</si>
  <si>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</si>
  <si>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</si>
  <si>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</si>
  <si>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</si>
  <si>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</si>
  <si>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</si>
  <si>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</si>
  <si>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</si>
  <si>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</si>
  <si>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</si>
  <si>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</si>
  <si>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</si>
  <si>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</si>
  <si>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</si>
  <si>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</si>
  <si>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</si>
  <si>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</si>
  <si>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</si>
  <si>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</si>
  <si>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</si>
  <si>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</si>
  <si>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</si>
  <si>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</si>
  <si>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</si>
  <si>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</si>
  <si>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</si>
  <si>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</si>
  <si>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</si>
  <si>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</si>
  <si>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</si>
  <si>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</si>
  <si>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</si>
  <si>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</si>
  <si>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</si>
  <si>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</si>
  <si>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</si>
  <si>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</si>
  <si>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</si>
  <si>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</si>
  <si>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</si>
  <si>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</si>
  <si>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</si>
  <si>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</si>
  <si>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</si>
  <si>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</si>
  <si>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</si>
  <si>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</si>
  <si>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</si>
  <si>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</si>
  <si>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</si>
  <si>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</si>
  <si>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</si>
  <si>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</si>
  <si>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</si>
  <si>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</si>
  <si>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</si>
  <si>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</si>
  <si>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</si>
  <si>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</si>
  <si>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</si>
  <si>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</si>
  <si>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</si>
  <si>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Choose Your Agency:</t>
  </si>
  <si>
    <t xml:space="preserve"> &lt;&lt; Click on the cell to see a list of agencies.</t>
  </si>
  <si>
    <t>GASB 68 Accounting Template – ROD</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</si>
  <si>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</si>
  <si>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</si>
  <si>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</si>
  <si>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</si>
  <si>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</si>
  <si>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</si>
  <si>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</si>
  <si>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</si>
  <si>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</si>
  <si>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</si>
  <si>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</si>
  <si>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</si>
  <si>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</si>
  <si>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</si>
  <si>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</si>
  <si>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</si>
  <si>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</si>
  <si>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</si>
  <si>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</si>
  <si>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</si>
  <si>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</si>
  <si>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</si>
  <si>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</si>
  <si>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All ROD Employers</t>
  </si>
  <si>
    <t>COUNTY</t>
  </si>
  <si>
    <t>Current Proportional Share</t>
  </si>
  <si>
    <t>Prior Proportional Share</t>
  </si>
  <si>
    <t>Note:</t>
  </si>
  <si>
    <t>Change in Proportional Share</t>
  </si>
  <si>
    <t>ORBIT Unit Contributions to Plan in Measurement Year</t>
  </si>
  <si>
    <t>CURRENT YEAR</t>
  </si>
  <si>
    <t>Pension expense</t>
  </si>
  <si>
    <t xml:space="preserve">Employer contributions subsequent to the measurement date * </t>
  </si>
  <si>
    <t>Unit's proportionate share (for footnote disclosure)</t>
  </si>
  <si>
    <t xml:space="preserve"> &lt;&lt; Enter your employer contributions for the period indicated.</t>
  </si>
  <si>
    <t>Is this your 1st or 2nd year of GASB68 implementation?</t>
  </si>
  <si>
    <t xml:space="preserve"> &lt;&lt; If you implemented GASB 68 last fiscal year then enter "2", if this is your first year of implementation, enter "1".</t>
  </si>
  <si>
    <t>CY Contributions</t>
  </si>
  <si>
    <t>Worksheet Instructions:</t>
  </si>
  <si>
    <t xml:space="preserve">           the resulting entries, see the referenced GASB 68 literature.  Review the entries with applicable staff prior to posting the entries in your general ledger.</t>
  </si>
  <si>
    <t>Step 3 - Go to the "JE Template" tab within this workbook.  Review the resulting entries within the workbook for reasonableness.  Should you have any questions regarding</t>
  </si>
  <si>
    <t>Step 1 - Click on cell C17 within this tab.  Select your agency from the drop-down menu.  Agencies are listed in alphabetical order.</t>
  </si>
  <si>
    <t>Actuarially Determined Component of Pension Expense</t>
  </si>
  <si>
    <t>Information for notes to the financial statements</t>
  </si>
  <si>
    <t>Agency Name</t>
  </si>
  <si>
    <t>County</t>
  </si>
  <si>
    <t>TOTAL Recognition of Deferred (Inflows)/Outflows</t>
  </si>
  <si>
    <t>Paragraph 54 and 55 Outflows</t>
  </si>
  <si>
    <t>Paragraph 54 and 55 Inflows</t>
  </si>
  <si>
    <t>This template provides the note disclosures required by GASB 68, paragraphs 80h(1) thru (5), 80i(1), and 80i(2) and GASB 34, paragraph 119.</t>
  </si>
  <si>
    <t xml:space="preserve">The pension data in this template is maintained by the Department of State Treasurer (DST). The pension allocation schedules for ROD including the accompanying audit report from the Office of State Auditor will be available on DST's website.   </t>
  </si>
  <si>
    <t>Registers' of Deeds</t>
  </si>
  <si>
    <t>2017 Contributions</t>
  </si>
  <si>
    <t>HAYWOOD</t>
  </si>
  <si>
    <t>Total</t>
  </si>
  <si>
    <t>PRIOR YEAR</t>
  </si>
  <si>
    <t>JE description</t>
  </si>
  <si>
    <t>Differences between expected and actual experience (DO)</t>
  </si>
  <si>
    <t>Changes of assumptions (DO)</t>
  </si>
  <si>
    <t>Net difference between projected and actual earnings on pension plan investments (DO)</t>
  </si>
  <si>
    <t>Changes in proportion and differences between employer contributions and proportionate share of contributions (DO)</t>
  </si>
  <si>
    <t>Differences between expected and actual experience (DI)</t>
  </si>
  <si>
    <t>Changes of assumptions (DI)</t>
  </si>
  <si>
    <t>Net difference between projected and actual earnings on pension plan investments (DI)</t>
  </si>
  <si>
    <t>Changes in proportion and differences between employer contributions and proportionate share of contributions (DI)</t>
  </si>
  <si>
    <t>Employer contributions subsequent to measurement date (DO)</t>
  </si>
  <si>
    <t>Pension plan contributions</t>
  </si>
  <si>
    <t>Share of collective pension expense</t>
  </si>
  <si>
    <t>True up pension expense</t>
  </si>
  <si>
    <t>CR</t>
  </si>
  <si>
    <t>DR</t>
  </si>
  <si>
    <t>Unit's share of collective pension expense</t>
  </si>
  <si>
    <t>Pension expense resulting from difference between ORBIT system contributions and what was recorded as a deferred outflow in the prior year</t>
  </si>
  <si>
    <t>Tables for Disclosure</t>
  </si>
  <si>
    <t>Total ROD pension expense reported for fiscal year</t>
  </si>
  <si>
    <t>Net pension asset</t>
  </si>
  <si>
    <t>* Amount reported as deferred outflows of resources related to pensions resulting from contributions subsequent to the measurement date will be recognized as a reduction of the net pension liability or increase to the net pension asset in the next fiscal year.</t>
  </si>
  <si>
    <t>Ending ROD net pension asset (liability)</t>
  </si>
  <si>
    <t>Step 2 - In cells C19 and C21, enter your employer contributions made for the period indicated.</t>
  </si>
  <si>
    <t>NO AGENCY CHOSEN</t>
  </si>
  <si>
    <t>Measurement date 6/30/2017</t>
  </si>
  <si>
    <t>Recognition period - 3.00 years</t>
  </si>
  <si>
    <t/>
  </si>
  <si>
    <t>Net Difference Between Projected and Actual Investments Earnings on Plan Investments</t>
  </si>
  <si>
    <t>2.75% Sensitivity</t>
  </si>
  <si>
    <t>4.75% Sensitivity</t>
  </si>
  <si>
    <t xml:space="preserve"> </t>
  </si>
  <si>
    <t>2018 Contributions</t>
  </si>
  <si>
    <r>
      <t xml:space="preserve">This template automatically generates the GASB 68 journal entries (14th period) and certain note disclosures (see below) for all employer participants of the </t>
    </r>
    <r>
      <rPr>
        <b/>
        <sz val="11"/>
        <color rgb="FF000000"/>
        <rFont val="Calibri"/>
        <family val="2"/>
        <scheme val="minor"/>
      </rPr>
      <t xml:space="preserve">Registers of Deeds' Supplemental Pension Fund </t>
    </r>
    <r>
      <rPr>
        <sz val="11"/>
        <color rgb="FF000000"/>
        <rFont val="Calibri"/>
        <family val="2"/>
        <scheme val="minor"/>
      </rPr>
      <t xml:space="preserve">(ROD). </t>
    </r>
  </si>
  <si>
    <t>Measurement date 6/30/2016</t>
  </si>
  <si>
    <t>Measurement date 6/30/2018</t>
  </si>
  <si>
    <t>Net Pension Liability (Asset)</t>
  </si>
  <si>
    <t>Net Pension (Asset) BOY</t>
  </si>
  <si>
    <t>Net Pension (Asset) EOY</t>
  </si>
  <si>
    <t>Net Pension Liability (Asset) BOY</t>
  </si>
  <si>
    <t>Net Pension Liability (Asset) EOY</t>
  </si>
  <si>
    <t>Sensitivity of the net pension asset to changes in the discount rate</t>
  </si>
  <si>
    <t>Tab</t>
  </si>
  <si>
    <t>Location</t>
  </si>
  <si>
    <t>Update/Task</t>
  </si>
  <si>
    <t>NOTES</t>
  </si>
  <si>
    <t>Info</t>
  </si>
  <si>
    <t>A3</t>
  </si>
  <si>
    <t>CY</t>
  </si>
  <si>
    <t>C15</t>
  </si>
  <si>
    <t>Add CY tab for Summary, PY tab for LGERS Contributions and replace Deferred Amort MD with PY info</t>
  </si>
  <si>
    <t>JE Template</t>
  </si>
  <si>
    <t>manually key correct dates</t>
  </si>
  <si>
    <t>This should by FY CY …ending June 30, PY</t>
  </si>
  <si>
    <t>This should by CY</t>
  </si>
  <si>
    <t>This should be CY-1</t>
  </si>
  <si>
    <t>Current discount rate from the Actuary</t>
  </si>
  <si>
    <t>Current discount rate from the Actuary -1%</t>
  </si>
  <si>
    <t>Current discount rate from the Actuary+ 1%</t>
  </si>
  <si>
    <t>SUMMARY</t>
  </si>
  <si>
    <t>A1</t>
  </si>
  <si>
    <t>This should be the CY</t>
  </si>
  <si>
    <t>Copy the most recent sheet and name it the next year</t>
  </si>
  <si>
    <t>C2</t>
  </si>
  <si>
    <t>This should be the PY</t>
  </si>
  <si>
    <t>A2</t>
  </si>
  <si>
    <t>any cell formatted a shade of</t>
  </si>
  <si>
    <t>then the formula should refer to the current year</t>
  </si>
  <si>
    <t>then the formula should refer to the prior year</t>
  </si>
  <si>
    <t>then the formula should refer to the prior year 2 back</t>
  </si>
  <si>
    <t>CY Summary</t>
  </si>
  <si>
    <r>
      <t>+VLOOKUP(A8,'</t>
    </r>
    <r>
      <rPr>
        <sz val="11"/>
        <color rgb="FFFF0000"/>
        <rFont val="Calibri"/>
        <family val="2"/>
        <scheme val="minor"/>
      </rPr>
      <t>20PY</t>
    </r>
    <r>
      <rPr>
        <sz val="11"/>
        <color theme="1"/>
        <rFont val="Calibri"/>
        <family val="2"/>
        <scheme val="minor"/>
      </rPr>
      <t xml:space="preserve"> summary'!$A$8:$T$927,4,FALSE)</t>
    </r>
  </si>
  <si>
    <t>DO NOT ADD COLUMNS IN ANY SPREADSHEET WITHIN THE CURRENT DATA - WILL AFFECT THE VLOOKUP FORMULAS</t>
  </si>
  <si>
    <t>Info &amp; JE Template</t>
  </si>
  <si>
    <t>Unhide rows and columns, make updates and  hide again</t>
  </si>
  <si>
    <t>A21</t>
  </si>
  <si>
    <t>Current year ending date</t>
  </si>
  <si>
    <t>B4</t>
  </si>
  <si>
    <t>B11</t>
  </si>
  <si>
    <t>B16</t>
  </si>
  <si>
    <t>A57</t>
  </si>
  <si>
    <t>F65</t>
  </si>
  <si>
    <t xml:space="preserve">Current Discount Rate </t>
  </si>
  <si>
    <t>E65</t>
  </si>
  <si>
    <t>G65</t>
  </si>
  <si>
    <t>E66</t>
  </si>
  <si>
    <t>G66</t>
  </si>
  <si>
    <t>ROD Contributions</t>
  </si>
  <si>
    <t xml:space="preserve">Deferred Amort </t>
  </si>
  <si>
    <t>updates years in the Deferred Amort Tab</t>
  </si>
  <si>
    <t>Source: OSA FIN 3400</t>
  </si>
  <si>
    <t>Source:</t>
  </si>
  <si>
    <t>Actuarial Study ??</t>
  </si>
  <si>
    <t>c17</t>
  </si>
  <si>
    <t>Change source of choices to the CY Summary worksheet thorugh data validation</t>
  </si>
  <si>
    <t>Check</t>
  </si>
  <si>
    <t>Data Validation for  C23</t>
  </si>
  <si>
    <t>HIDE CELLS IN YELLOW</t>
  </si>
  <si>
    <t>County A6:A106 = Data Validation on Info tab Chose Your Agency: C17</t>
  </si>
  <si>
    <t>Why ask this question?</t>
  </si>
  <si>
    <t>A13</t>
  </si>
  <si>
    <t>Update for new tabs added in CY and # of files</t>
  </si>
  <si>
    <t>Copy most recent sheet and rename it the CY, drop in numbers from OA when report available</t>
  </si>
  <si>
    <t>Comes from OSA</t>
  </si>
  <si>
    <t>Off</t>
  </si>
  <si>
    <t>App C Exp</t>
  </si>
  <si>
    <t>App C Inv</t>
  </si>
  <si>
    <t>App C Assums</t>
  </si>
  <si>
    <t>App C Share Outflows</t>
  </si>
  <si>
    <t>App C Share Inflows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</si>
  <si>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</si>
  <si>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</si>
  <si>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</si>
  <si>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</si>
  <si>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</si>
  <si>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</si>
  <si>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</si>
  <si>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</si>
  <si>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</si>
  <si>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</si>
  <si>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</si>
  <si>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</si>
  <si>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</si>
  <si>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</si>
  <si>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</si>
  <si>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</si>
  <si>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</si>
  <si>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</si>
  <si>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</si>
  <si>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</si>
  <si>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</si>
  <si>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</si>
  <si>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</si>
  <si>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</si>
  <si>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</si>
  <si>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</si>
  <si>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</si>
  <si>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</si>
  <si>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</si>
  <si>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</si>
  <si>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</si>
  <si>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</si>
  <si>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</si>
  <si>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</si>
  <si>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</si>
  <si>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</si>
  <si>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</si>
  <si>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</si>
  <si>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</si>
  <si>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</si>
  <si>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</si>
  <si>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</si>
  <si>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</si>
  <si>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 xml:space="preserve">Haywood </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</si>
  <si>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</si>
  <si>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</si>
  <si>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</si>
  <si>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</si>
  <si>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</si>
  <si>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</si>
  <si>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</si>
  <si>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</si>
  <si>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</si>
  <si>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</si>
  <si>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</si>
  <si>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</si>
  <si>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</si>
  <si>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</si>
  <si>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</si>
  <si>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</si>
  <si>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</si>
  <si>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</si>
  <si>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</si>
  <si>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</si>
  <si>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</si>
  <si>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</si>
  <si>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</si>
  <si>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</si>
  <si>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</si>
  <si>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</si>
  <si>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</si>
  <si>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</si>
  <si>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</si>
  <si>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</si>
  <si>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</si>
  <si>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</si>
  <si>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</si>
  <si>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</si>
  <si>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</si>
  <si>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</si>
  <si>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</si>
  <si>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</si>
  <si>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</si>
  <si>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</si>
  <si>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</si>
  <si>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</si>
  <si>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</si>
  <si>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</si>
  <si>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</si>
  <si>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</si>
  <si>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</si>
  <si>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</si>
  <si>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</si>
  <si>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</si>
  <si>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</si>
  <si>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</si>
  <si>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</si>
  <si>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</si>
  <si>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</si>
  <si>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</si>
  <si>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ROD Contributions FY 2020</t>
  </si>
  <si>
    <t>Measurement date 6/30/2021</t>
  </si>
  <si>
    <t>2.00% Sensitivity</t>
  </si>
  <si>
    <t>4.00% Sensitivity</t>
  </si>
  <si>
    <r>
      <t>Fiscal Year Ended June 30, 20</t>
    </r>
    <r>
      <rPr>
        <sz val="10"/>
        <color rgb="FFFF0000"/>
        <rFont val="Arial"/>
        <family val="2"/>
      </rPr>
      <t>22</t>
    </r>
  </si>
  <si>
    <t>Total Plan - FYE June 30, 2022</t>
  </si>
  <si>
    <t>FY 2021 Total Contributions</t>
  </si>
  <si>
    <t>1% Decrease     (2.00%)</t>
  </si>
  <si>
    <t>Current Discount Rate (3.00%)</t>
  </si>
  <si>
    <t>1% Increase       (4.00%)</t>
  </si>
  <si>
    <t>Comes from Section 6 of  actuarial valuation</t>
  </si>
  <si>
    <t>1% Decrease (2.00%)</t>
  </si>
  <si>
    <t>1% Increase (4.00%)</t>
  </si>
  <si>
    <t>2021 Summary - CY</t>
  </si>
  <si>
    <t>Fiscal Year Ended June 30, 2022</t>
  </si>
  <si>
    <r>
      <t xml:space="preserve">Enter the amount of contributions subsequent to the measurement date that you recorded as a deferred outflow of resources in your </t>
    </r>
    <r>
      <rPr>
        <b/>
        <i/>
        <sz val="10"/>
        <rFont val="Arial"/>
        <family val="2"/>
      </rPr>
      <t>June 30, 2022</t>
    </r>
    <r>
      <rPr>
        <sz val="10"/>
        <rFont val="Arial"/>
        <family val="2"/>
      </rPr>
      <t xml:space="preserve"> financial statements for ROD</t>
    </r>
  </si>
  <si>
    <t>Measurement date 6/30/2022</t>
  </si>
  <si>
    <t>FY 2022 Total Contributions</t>
  </si>
  <si>
    <t>App C Total</t>
  </si>
  <si>
    <t>`</t>
  </si>
  <si>
    <t>(Info, JE Template, 2023 Summary, 2022 Summary, 2021 Summary, ROD Contributions FY2022, ROD Contributions FY 2021, ROD Contributions FY 2020, Deferred Amortization)</t>
  </si>
  <si>
    <t>Total Plan - FYE June 30, 2023</t>
  </si>
  <si>
    <t>FY 06/30/23</t>
  </si>
  <si>
    <t>Plan measurement period used for FY23 is the twelve months ending June 30, 2022.</t>
  </si>
  <si>
    <t xml:space="preserve">Note - If you are unable to see the 7 different tabs in this workbook (Info, JE Template, 2023 Summary, 2022 Summary, 20210 Summary, ROD Contributions FY 2022, ROD Contributions FY 2021, and Deferred Amortization) </t>
  </si>
  <si>
    <t>Your employer contributions from 7/1/2022 through 6/30/2023</t>
  </si>
  <si>
    <t>FY202X refers to the fiscal year ending June 30, 202X</t>
  </si>
  <si>
    <t xml:space="preserve">         then go to File, Options, Advanced, Display Options for this Workbook, and ensure that Show Sheet Tabs is checked.  Consult your IT specialist as needed. Each tab is password protected. The password is gasb34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</si>
</sst>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4" formatCode="_(&quot;$&quot;* #,##0.00_);_(&quot;$&quot;* \(#,##0.00\);_(&quot;$&quot;* &quot;-&quot;??_);_(@_)"/>
    <numFmt numFmtId="43" formatCode="_(* #,##0.00_);_(* \(#,##0.00\);_(* &quot;-&quot;??_);_(@_)"/>
    <numFmt numFmtId="164" formatCode="_(* #,##0_);_(* \(#,##0\);_(* &quot;-&quot;??_);_(@_)"/>
    <numFmt numFmtId="165" formatCode="_(* #,##0_);_(* \(#,##0\);_(* &quot;-&quot;????_);_(@_)"/>
    <numFmt numFmtId="166" formatCode="_(&quot;$&quot;* #,##0_);_(&quot;$&quot;* \(#,##0\);_(&quot;$&quot;* &quot;-&quot;??_);_(@_)"/>
    <numFmt numFmtId="167" formatCode="0.00000%"/>
    <numFmt numFmtId="168" formatCode="#,##0_);\(#,##0\);\—\—\—\ \ \ \ "/>
    <numFmt numFmtId="169" formatCode="_(* #,##0.0000_);_(* \(#,##0.0000\);_(* &quot;-&quot;??_);_(@_)"/>
    <numFmt numFmtId="170" formatCode="_(* #,##0.00000000_);_(* \(#,##0.00000000\);_(* &quot;-&quot;??_);_(@_)"/>
    <numFmt numFmtId="171" formatCode="_(* #,##0.0000000_);_(* \(#,##0.0000000\);_(* &quot;-&quot;??_);_(@_)"/>
    <numFmt numFmtId="172" formatCode="0.0000%"/>
  </numFmts>
  <fonts count="23">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9"/>
      <name val="Arial"/>
      <family val="2"/>
    </font>
    <font>
      <sz val="10"/>
      <name val="Arial"/>
      <family val="2"/>
    </font>
    <font>
      <sz val="10"/>
      <name val="Arial MT"/>
    </font>
    <font>
      <b/>
      <sz val="10"/>
      <name val="Arial"/>
      <family val="2"/>
    </font>
    <font>
      <b/>
      <sz val="10"/>
      <color indexed="10"/>
      <name val="Arial"/>
      <family val="2"/>
    </font>
    <font>
      <i/>
      <sz val="10"/>
      <name val="Arial"/>
      <family val="2"/>
    </font>
    <font>
      <u/>
      <sz val="9"/>
      <name val="Arial Narrow"/>
      <family val="2"/>
    </font>
    <font>
      <sz val="9"/>
      <name val="Arial Narrow"/>
      <family val="2"/>
    </font>
    <font>
      <sz val="11"/>
      <name val="Calibri"/>
      <family val="2"/>
      <scheme val="minor"/>
    </font>
    <font>
      <sz val="10"/>
      <color indexed="10"/>
      <name val="Arial"/>
      <family val="2"/>
    </font>
    <font>
      <b/>
      <sz val="11"/>
      <name val="Calibri"/>
      <family val="2"/>
      <scheme val="minor"/>
    </font>
    <font>
      <sz val="11"/>
      <color rgb="FFFF0000"/>
      <name val="Calibri"/>
      <family val="2"/>
      <scheme val="minor"/>
    </font>
    <font>
      <b/>
      <sz val="12"/>
      <color theme="1"/>
      <name val="Calibri"/>
      <family val="2"/>
      <scheme val="minor"/>
    </font>
    <font>
      <sz val="9"/>
      <color indexed="81"/>
      <name val="Tahoma"/>
      <family val="2"/>
    </font>
    <font>
      <b/>
      <sz val="9"/>
      <color indexed="81"/>
      <name val="Tahoma"/>
      <family val="2"/>
    </font>
    <font>
      <sz val="10"/>
      <color rgb="FFFF0000"/>
      <name val="Arial"/>
      <family val="2"/>
    </font>
    <font>
      <b/>
      <i/>
      <sz val="10"/>
      <name val="Arial"/>
      <family val="2"/>
    </font>
    <font>
      <sz val="10"/>
      <color rgb="FF000000"/>
      <name val="Arial"/>
      <family val="2"/>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darkUp">
        <bgColor theme="5" tint="0.79998168889431442"/>
      </patternFill>
    </fill>
    <fill>
      <patternFill patternType="solid">
        <fgColor theme="4" tint="0.39997558519241921"/>
        <bgColor indexed="64"/>
      </patternFill>
    </fill>
    <fill>
      <patternFill patternType="solid">
        <fgColor rgb="FF00B05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B7FFD8"/>
        <bgColor indexed="64"/>
      </patternFill>
    </fill>
  </fills>
  <borders count="2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top/>
      <bottom style="thin">
        <color theme="1"/>
      </bottom>
      <diagonal/>
    </border>
  </borders>
  <cellStyleXfs count="15">
    <xf numFmtId="0" fontId="0" fillId="0" borderId="0"/>
    <xf numFmtId="43" fontId="1"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0" fontId="6" fillId="0" borderId="0"/>
    <xf numFmtId="37" fontId="7" fillId="0" borderId="0"/>
    <xf numFmtId="9"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6" fillId="0" borderId="0" applyFont="0" applyFill="0" applyBorder="0" applyAlignment="0" applyProtection="0"/>
    <xf numFmtId="0" fontId="6" fillId="0" borderId="0"/>
    <xf numFmtId="39" fontId="6" fillId="0" borderId="0"/>
    <xf numFmtId="43" fontId="1" fillId="0" borderId="0" applyFont="0" applyFill="0" applyBorder="0" applyAlignment="0" applyProtection="0"/>
    <xf numFmtId="39" fontId="6" fillId="0" borderId="0"/>
  </cellStyleXfs>
  <cellXfs count="217">
    <xf numFmtId="0" fontId="0" fillId="0" borderId="0" xfId="0"/>
    <xf numFmtId="164" fontId="0" fillId="0" borderId="0" xfId="0" applyNumberFormat="1"/>
    <xf numFmtId="43" fontId="0" fillId="0" borderId="0" xfId="1" applyFont="1"/>
    <xf numFmtId="0" fontId="0" fillId="0" borderId="0" xfId="0" applyFill="1"/>
    <xf numFmtId="164" fontId="0" fillId="0" borderId="0" xfId="1" applyNumberFormat="1" applyFont="1" applyFill="1"/>
    <xf numFmtId="0" fontId="2" fillId="0" borderId="1" xfId="0" applyFont="1" applyBorder="1" applyAlignment="1">
      <alignment horizontal="centerContinuous"/>
    </xf>
    <xf numFmtId="0" fontId="3" fillId="0" borderId="0" xfId="0" applyFont="1" applyFill="1" applyBorder="1" applyAlignment="1">
      <alignment horizontal="center" wrapText="1"/>
    </xf>
    <xf numFmtId="0" fontId="0" fillId="0" borderId="0" xfId="0" applyAlignment="1">
      <alignment horizontal="right"/>
    </xf>
    <xf numFmtId="0" fontId="0" fillId="0" borderId="0" xfId="0" applyFill="1" applyAlignment="1"/>
    <xf numFmtId="0" fontId="2" fillId="0" borderId="0" xfId="0" applyFont="1"/>
    <xf numFmtId="0" fontId="8" fillId="2" borderId="0" xfId="4" quotePrefix="1" applyFont="1" applyFill="1"/>
    <xf numFmtId="0" fontId="6" fillId="2" borderId="0" xfId="4" applyFill="1"/>
    <xf numFmtId="0" fontId="8" fillId="2" borderId="0" xfId="4" applyFont="1" applyFill="1"/>
    <xf numFmtId="0" fontId="8" fillId="2" borderId="0" xfId="4" applyFont="1" applyFill="1" applyAlignment="1">
      <alignment horizontal="left"/>
    </xf>
    <xf numFmtId="0" fontId="0" fillId="0" borderId="0" xfId="0" applyFill="1" applyBorder="1"/>
    <xf numFmtId="0" fontId="12" fillId="2" borderId="0" xfId="0" applyFont="1" applyFill="1" applyAlignment="1" applyProtection="1">
      <alignment horizontal="center"/>
    </xf>
    <xf numFmtId="168" fontId="12" fillId="2" borderId="0" xfId="0" applyNumberFormat="1" applyFont="1" applyFill="1" applyProtection="1"/>
    <xf numFmtId="0" fontId="0" fillId="2" borderId="0" xfId="0" applyFill="1"/>
    <xf numFmtId="0" fontId="12" fillId="2" borderId="0" xfId="0" applyFont="1" applyFill="1" applyAlignment="1">
      <alignment horizontal="center" vertical="top"/>
    </xf>
    <xf numFmtId="0" fontId="12" fillId="2" borderId="0" xfId="0" applyFont="1" applyFill="1"/>
    <xf numFmtId="0" fontId="12" fillId="2" borderId="0" xfId="0" applyNumberFormat="1" applyFont="1" applyFill="1" applyAlignment="1" applyProtection="1">
      <alignment horizontal="left" vertical="top"/>
    </xf>
    <xf numFmtId="0" fontId="12" fillId="2" borderId="0" xfId="0" applyFont="1" applyFill="1" applyAlignment="1">
      <alignment vertical="top"/>
    </xf>
    <xf numFmtId="49" fontId="12" fillId="2" borderId="0" xfId="0" quotePrefix="1" applyNumberFormat="1" applyFont="1" applyFill="1" applyAlignment="1" applyProtection="1">
      <alignment horizontal="center" vertical="top"/>
    </xf>
    <xf numFmtId="49" fontId="12" fillId="2" borderId="0" xfId="0" quotePrefix="1" applyNumberFormat="1" applyFont="1" applyFill="1" applyAlignment="1">
      <alignment horizontal="center" vertical="top"/>
    </xf>
    <xf numFmtId="0" fontId="2" fillId="0" borderId="1" xfId="0" applyFont="1" applyFill="1" applyBorder="1" applyAlignment="1">
      <alignment horizontal="centerContinuous"/>
    </xf>
    <xf numFmtId="0" fontId="13" fillId="0" borderId="0" xfId="0" applyFont="1" applyFill="1" applyBorder="1" applyAlignment="1">
      <alignment horizontal="left"/>
    </xf>
    <xf numFmtId="167" fontId="0" fillId="0" borderId="0" xfId="9" applyNumberFormat="1" applyFont="1" applyFill="1"/>
    <xf numFmtId="165" fontId="0" fillId="0" borderId="0" xfId="0" applyNumberFormat="1" applyFill="1"/>
    <xf numFmtId="164" fontId="0" fillId="0" borderId="0" xfId="0" applyNumberFormat="1" applyFill="1"/>
    <xf numFmtId="0" fontId="2" fillId="0" borderId="0" xfId="0" applyFont="1" applyFill="1"/>
    <xf numFmtId="164" fontId="2" fillId="0" borderId="0" xfId="0" applyNumberFormat="1" applyFont="1" applyFill="1"/>
    <xf numFmtId="43" fontId="2" fillId="0" borderId="0" xfId="0" applyNumberFormat="1" applyFont="1" applyFill="1"/>
    <xf numFmtId="0" fontId="2" fillId="0" borderId="0" xfId="0" applyFont="1" applyAlignment="1">
      <alignment horizontal="right"/>
    </xf>
    <xf numFmtId="0" fontId="6" fillId="2" borderId="0" xfId="4" applyFill="1" applyAlignment="1">
      <alignment horizontal="left"/>
    </xf>
    <xf numFmtId="0" fontId="6" fillId="2" borderId="0" xfId="4" applyFill="1" applyAlignment="1">
      <alignment horizontal="right"/>
    </xf>
    <xf numFmtId="0" fontId="0" fillId="0" borderId="0" xfId="0" applyFill="1" applyBorder="1" applyAlignment="1">
      <alignment horizontal="right"/>
    </xf>
    <xf numFmtId="0" fontId="0" fillId="3" borderId="0" xfId="0" applyFill="1" applyBorder="1"/>
    <xf numFmtId="0" fontId="0" fillId="3" borderId="6" xfId="0" applyFill="1" applyBorder="1"/>
    <xf numFmtId="164" fontId="0" fillId="0" borderId="0" xfId="1" applyNumberFormat="1" applyFont="1" applyFill="1" applyBorder="1"/>
    <xf numFmtId="169" fontId="0" fillId="0" borderId="0" xfId="1" applyNumberFormat="1" applyFont="1" applyFill="1"/>
    <xf numFmtId="0" fontId="13" fillId="0" borderId="0" xfId="0" applyFont="1"/>
    <xf numFmtId="43" fontId="2" fillId="0" borderId="0" xfId="1" applyFont="1"/>
    <xf numFmtId="0" fontId="6" fillId="4" borderId="14" xfId="4" applyFill="1" applyBorder="1"/>
    <xf numFmtId="0" fontId="6" fillId="4" borderId="15" xfId="4" applyFill="1" applyBorder="1"/>
    <xf numFmtId="0" fontId="0" fillId="0" borderId="0" xfId="0" applyAlignment="1">
      <alignment vertical="top" wrapText="1"/>
    </xf>
    <xf numFmtId="0" fontId="12" fillId="2" borderId="0" xfId="0" applyNumberFormat="1" applyFont="1" applyFill="1" applyAlignment="1" applyProtection="1">
      <alignment horizontal="left" vertical="top" wrapText="1"/>
    </xf>
    <xf numFmtId="0" fontId="0" fillId="2" borderId="0" xfId="0" applyFill="1" applyAlignment="1">
      <alignment vertical="top" wrapText="1"/>
    </xf>
    <xf numFmtId="0" fontId="0" fillId="2" borderId="0" xfId="0" applyFill="1" applyAlignment="1">
      <alignment vertical="center"/>
    </xf>
    <xf numFmtId="0" fontId="0" fillId="2" borderId="0" xfId="0" applyFill="1" applyAlignment="1">
      <alignment vertical="top"/>
    </xf>
    <xf numFmtId="0" fontId="2" fillId="5" borderId="2" xfId="0" applyFont="1" applyFill="1" applyBorder="1"/>
    <xf numFmtId="0" fontId="0" fillId="5" borderId="3" xfId="0" applyFill="1" applyBorder="1"/>
    <xf numFmtId="0" fontId="0" fillId="3" borderId="5" xfId="0" applyFill="1" applyBorder="1"/>
    <xf numFmtId="0" fontId="0" fillId="5" borderId="5" xfId="0" applyFill="1" applyBorder="1"/>
    <xf numFmtId="0" fontId="0" fillId="5" borderId="0" xfId="0" applyFill="1" applyBorder="1"/>
    <xf numFmtId="0" fontId="0" fillId="5" borderId="6" xfId="0" applyFill="1" applyBorder="1"/>
    <xf numFmtId="0" fontId="0" fillId="3" borderId="7" xfId="0" applyFill="1" applyBorder="1"/>
    <xf numFmtId="0" fontId="0" fillId="3" borderId="1" xfId="0" applyFill="1" applyBorder="1"/>
    <xf numFmtId="0" fontId="0" fillId="3" borderId="8" xfId="0" applyFill="1" applyBorder="1"/>
    <xf numFmtId="0" fontId="2" fillId="5" borderId="0" xfId="0" applyFont="1" applyFill="1" applyBorder="1"/>
    <xf numFmtId="0" fontId="2" fillId="5" borderId="4" xfId="0" applyFont="1" applyFill="1" applyBorder="1" applyAlignment="1">
      <alignment horizontal="right"/>
    </xf>
    <xf numFmtId="0" fontId="0" fillId="3" borderId="0" xfId="0" applyFill="1" applyBorder="1" applyAlignment="1">
      <alignment vertical="top" wrapText="1"/>
    </xf>
    <xf numFmtId="0" fontId="0" fillId="5" borderId="7" xfId="0" applyFill="1" applyBorder="1"/>
    <xf numFmtId="0" fontId="0" fillId="5" borderId="1" xfId="0" applyFill="1" applyBorder="1"/>
    <xf numFmtId="0" fontId="0" fillId="3" borderId="0" xfId="0" applyFill="1" applyBorder="1" applyAlignment="1">
      <alignment wrapText="1"/>
    </xf>
    <xf numFmtId="0" fontId="0" fillId="3" borderId="1" xfId="0" applyFill="1" applyBorder="1" applyAlignment="1">
      <alignment horizontal="left" vertical="top" wrapText="1"/>
    </xf>
    <xf numFmtId="0" fontId="2" fillId="5" borderId="3" xfId="0" applyFont="1" applyFill="1" applyBorder="1"/>
    <xf numFmtId="0" fontId="2" fillId="5" borderId="4" xfId="0" applyFont="1" applyFill="1" applyBorder="1"/>
    <xf numFmtId="0" fontId="0" fillId="5" borderId="0" xfId="0" applyFill="1" applyBorder="1" applyAlignment="1">
      <alignment horizontal="left"/>
    </xf>
    <xf numFmtId="0" fontId="2" fillId="3" borderId="0" xfId="0" applyFont="1" applyFill="1" applyBorder="1"/>
    <xf numFmtId="164" fontId="0" fillId="3" borderId="0" xfId="0" applyNumberFormat="1" applyFill="1" applyBorder="1"/>
    <xf numFmtId="164" fontId="0" fillId="5" borderId="0" xfId="1" applyNumberFormat="1" applyFont="1" applyFill="1" applyBorder="1"/>
    <xf numFmtId="164" fontId="0" fillId="3" borderId="6" xfId="1" applyNumberFormat="1" applyFont="1" applyFill="1" applyBorder="1"/>
    <xf numFmtId="164" fontId="0" fillId="5" borderId="6" xfId="1" applyNumberFormat="1" applyFont="1" applyFill="1" applyBorder="1"/>
    <xf numFmtId="43" fontId="2" fillId="3" borderId="1" xfId="1" applyFont="1" applyFill="1" applyBorder="1" applyAlignment="1">
      <alignment horizontal="center" wrapText="1"/>
    </xf>
    <xf numFmtId="43" fontId="2" fillId="3" borderId="8" xfId="1" applyFont="1" applyFill="1" applyBorder="1" applyAlignment="1">
      <alignment horizontal="center" wrapText="1"/>
    </xf>
    <xf numFmtId="166" fontId="0" fillId="3" borderId="9" xfId="8" applyNumberFormat="1" applyFont="1" applyFill="1" applyBorder="1"/>
    <xf numFmtId="164" fontId="0" fillId="3" borderId="0" xfId="1" applyNumberFormat="1" applyFont="1" applyFill="1" applyBorder="1"/>
    <xf numFmtId="170" fontId="0" fillId="0" borderId="0" xfId="0" applyNumberFormat="1"/>
    <xf numFmtId="0" fontId="0" fillId="5" borderId="5" xfId="0" applyFont="1" applyFill="1" applyBorder="1"/>
    <xf numFmtId="0" fontId="2" fillId="5" borderId="3" xfId="0" applyFont="1" applyFill="1" applyBorder="1" applyAlignment="1">
      <alignment horizontal="right"/>
    </xf>
    <xf numFmtId="166" fontId="16" fillId="0" borderId="0" xfId="0" applyNumberFormat="1" applyFont="1" applyFill="1"/>
    <xf numFmtId="0" fontId="0" fillId="0" borderId="0" xfId="0" applyFill="1" applyBorder="1"/>
    <xf numFmtId="0" fontId="2" fillId="3" borderId="2" xfId="0" applyFont="1" applyFill="1" applyBorder="1"/>
    <xf numFmtId="0" fontId="0" fillId="3" borderId="3" xfId="0" applyFill="1" applyBorder="1"/>
    <xf numFmtId="164" fontId="0" fillId="3" borderId="1" xfId="1" applyNumberFormat="1" applyFont="1" applyFill="1" applyBorder="1"/>
    <xf numFmtId="0" fontId="0" fillId="3" borderId="4" xfId="0" applyFill="1" applyBorder="1"/>
    <xf numFmtId="166" fontId="0" fillId="3" borderId="0" xfId="8" applyNumberFormat="1" applyFont="1" applyFill="1" applyBorder="1"/>
    <xf numFmtId="164" fontId="0" fillId="6" borderId="8" xfId="1" applyNumberFormat="1" applyFont="1" applyFill="1" applyBorder="1"/>
    <xf numFmtId="0" fontId="2" fillId="0" borderId="0" xfId="0" applyFont="1" applyFill="1" applyBorder="1"/>
    <xf numFmtId="166" fontId="0" fillId="5" borderId="19" xfId="8" applyNumberFormat="1" applyFont="1" applyFill="1" applyBorder="1"/>
    <xf numFmtId="166" fontId="0" fillId="3" borderId="20" xfId="8" applyNumberFormat="1" applyFont="1" applyFill="1" applyBorder="1"/>
    <xf numFmtId="166" fontId="0" fillId="5" borderId="21" xfId="8" applyNumberFormat="1" applyFont="1" applyFill="1" applyBorder="1"/>
    <xf numFmtId="0" fontId="13" fillId="0" borderId="0" xfId="0" applyFont="1" applyFill="1" applyBorder="1" applyAlignment="1">
      <alignment horizontal="center" wrapText="1"/>
    </xf>
    <xf numFmtId="0" fontId="13" fillId="0" borderId="0" xfId="0" applyFont="1" applyFill="1" applyBorder="1"/>
    <xf numFmtId="0" fontId="0" fillId="0" borderId="0" xfId="0" applyFont="1"/>
    <xf numFmtId="43" fontId="1" fillId="0" borderId="0" xfId="1" applyFont="1"/>
    <xf numFmtId="0" fontId="0" fillId="0" borderId="0" xfId="0" applyFont="1" applyFill="1" applyBorder="1"/>
    <xf numFmtId="43" fontId="0" fillId="0" borderId="9" xfId="1" applyFont="1" applyBorder="1"/>
    <xf numFmtId="0" fontId="0" fillId="0" borderId="0" xfId="0" applyFont="1" applyFill="1"/>
    <xf numFmtId="0" fontId="0" fillId="0" borderId="0" xfId="0" applyFont="1" applyFill="1" applyAlignment="1">
      <alignment horizontal="left" wrapText="1"/>
    </xf>
    <xf numFmtId="164" fontId="0" fillId="0" borderId="0" xfId="1" applyNumberFormat="1" applyFont="1" applyBorder="1"/>
    <xf numFmtId="0" fontId="0" fillId="0" borderId="0" xfId="0"/>
    <xf numFmtId="164" fontId="0" fillId="0" borderId="0" xfId="1" applyNumberFormat="1" applyFont="1"/>
    <xf numFmtId="0" fontId="13" fillId="0" borderId="0" xfId="0" applyFont="1" applyFill="1"/>
    <xf numFmtId="0" fontId="15" fillId="0" borderId="1" xfId="0" applyFont="1" applyFill="1" applyBorder="1" applyAlignment="1">
      <alignment horizontal="centerContinuous"/>
    </xf>
    <xf numFmtId="0" fontId="15" fillId="0" borderId="0" xfId="0" applyFont="1" applyFill="1" applyBorder="1" applyAlignment="1">
      <alignment horizontal="centerContinuous"/>
    </xf>
    <xf numFmtId="0" fontId="15" fillId="0" borderId="0" xfId="0" applyFont="1" applyFill="1" applyBorder="1" applyAlignment="1">
      <alignment horizontal="center" wrapText="1"/>
    </xf>
    <xf numFmtId="0" fontId="13" fillId="0" borderId="0" xfId="0" applyFont="1" applyFill="1" applyBorder="1" applyAlignment="1">
      <alignment horizontal="left"/>
    </xf>
    <xf numFmtId="167" fontId="13" fillId="0" borderId="0" xfId="9" applyNumberFormat="1" applyFont="1" applyFill="1"/>
    <xf numFmtId="164" fontId="13" fillId="0" borderId="0" xfId="1" applyNumberFormat="1" applyFont="1" applyFill="1"/>
    <xf numFmtId="165" fontId="13" fillId="0" borderId="0" xfId="0" applyNumberFormat="1" applyFont="1" applyFill="1"/>
    <xf numFmtId="164" fontId="13" fillId="0" borderId="0" xfId="0" applyNumberFormat="1" applyFont="1" applyFill="1"/>
    <xf numFmtId="0" fontId="15" fillId="0" borderId="0" xfId="0" applyFont="1" applyFill="1"/>
    <xf numFmtId="171" fontId="15" fillId="0" borderId="0" xfId="0" applyNumberFormat="1" applyFont="1" applyFill="1"/>
    <xf numFmtId="164" fontId="15" fillId="0" borderId="0" xfId="0" applyNumberFormat="1" applyFont="1" applyFill="1"/>
    <xf numFmtId="43" fontId="15" fillId="0" borderId="0" xfId="0" applyNumberFormat="1" applyFont="1" applyFill="1"/>
    <xf numFmtId="167" fontId="13" fillId="0" borderId="0" xfId="0" applyNumberFormat="1" applyFont="1" applyFill="1"/>
    <xf numFmtId="167" fontId="15" fillId="0" borderId="0" xfId="0" applyNumberFormat="1" applyFont="1" applyFill="1"/>
    <xf numFmtId="167" fontId="0" fillId="0" borderId="0" xfId="9" applyNumberFormat="1" applyFont="1"/>
    <xf numFmtId="166" fontId="0" fillId="0" borderId="0" xfId="0" applyNumberFormat="1"/>
    <xf numFmtId="0" fontId="17" fillId="0" borderId="0" xfId="0" applyFont="1" applyFill="1" applyAlignment="1"/>
    <xf numFmtId="0" fontId="15" fillId="0" borderId="0" xfId="0" quotePrefix="1" applyFont="1" applyFill="1" applyBorder="1" applyAlignment="1">
      <alignment horizontal="centerContinuous"/>
    </xf>
    <xf numFmtId="164" fontId="13" fillId="0" borderId="0" xfId="1" applyNumberFormat="1" applyFont="1" applyFill="1" applyBorder="1" applyAlignment="1">
      <alignment horizontal="center" wrapText="1"/>
    </xf>
    <xf numFmtId="164" fontId="2" fillId="5" borderId="0" xfId="1" applyNumberFormat="1" applyFont="1" applyFill="1" applyBorder="1" applyAlignment="1">
      <alignment horizontal="right"/>
    </xf>
    <xf numFmtId="0" fontId="2" fillId="3" borderId="3" xfId="0" applyFont="1" applyFill="1" applyBorder="1" applyAlignment="1">
      <alignment horizontal="right" wrapText="1"/>
    </xf>
    <xf numFmtId="0" fontId="2" fillId="3" borderId="4" xfId="0" applyFont="1" applyFill="1" applyBorder="1" applyAlignment="1">
      <alignment horizontal="right" wrapText="1"/>
    </xf>
    <xf numFmtId="164" fontId="0" fillId="3" borderId="0" xfId="1" applyNumberFormat="1" applyFont="1" applyFill="1" applyBorder="1" applyAlignment="1">
      <alignment horizontal="right" vertical="center"/>
    </xf>
    <xf numFmtId="0" fontId="0" fillId="3" borderId="0" xfId="0" applyFill="1" applyBorder="1" applyAlignment="1">
      <alignment horizontal="right" vertical="center"/>
    </xf>
    <xf numFmtId="0" fontId="0" fillId="3" borderId="6" xfId="0" applyFill="1" applyBorder="1" applyAlignment="1">
      <alignment horizontal="right" vertical="center"/>
    </xf>
    <xf numFmtId="41" fontId="2" fillId="3" borderId="0" xfId="0" applyNumberFormat="1" applyFont="1" applyFill="1" applyBorder="1" applyAlignment="1">
      <alignment horizontal="right" vertical="center"/>
    </xf>
    <xf numFmtId="164" fontId="2" fillId="3" borderId="0" xfId="0" applyNumberFormat="1" applyFont="1" applyFill="1" applyBorder="1" applyAlignment="1">
      <alignment horizontal="right" vertical="center"/>
    </xf>
    <xf numFmtId="0" fontId="0" fillId="3" borderId="1" xfId="0" applyFill="1" applyBorder="1" applyAlignment="1">
      <alignment horizontal="right"/>
    </xf>
    <xf numFmtId="0" fontId="0" fillId="3" borderId="8" xfId="0" applyFill="1" applyBorder="1" applyAlignment="1">
      <alignment horizontal="right"/>
    </xf>
    <xf numFmtId="0" fontId="6" fillId="0" borderId="0" xfId="4"/>
    <xf numFmtId="0" fontId="6" fillId="0" borderId="0" xfId="4"/>
    <xf numFmtId="0" fontId="2" fillId="7" borderId="0" xfId="0" applyFont="1" applyFill="1"/>
    <xf numFmtId="0" fontId="6" fillId="0" borderId="0" xfId="4" applyAlignment="1">
      <alignment wrapText="1"/>
    </xf>
    <xf numFmtId="0" fontId="13" fillId="0" borderId="0" xfId="0" applyFont="1" applyAlignment="1">
      <alignment horizontal="left"/>
    </xf>
    <xf numFmtId="0" fontId="16" fillId="0" borderId="0" xfId="0" applyFont="1"/>
    <xf numFmtId="0" fontId="0" fillId="8" borderId="0" xfId="0" applyFill="1"/>
    <xf numFmtId="0" fontId="0" fillId="9" borderId="0" xfId="0" applyFill="1"/>
    <xf numFmtId="0" fontId="0" fillId="10" borderId="0" xfId="0" applyFill="1"/>
    <xf numFmtId="0" fontId="0" fillId="0" borderId="0" xfId="0" applyAlignment="1">
      <alignment horizontal="left"/>
    </xf>
    <xf numFmtId="0" fontId="0" fillId="11" borderId="0" xfId="0" applyFill="1"/>
    <xf numFmtId="0" fontId="15" fillId="0" borderId="0" xfId="0" applyFont="1" applyAlignment="1">
      <alignment horizontal="center" wrapText="1"/>
    </xf>
    <xf numFmtId="0" fontId="0" fillId="0" borderId="0" xfId="0" quotePrefix="1"/>
    <xf numFmtId="14" fontId="0" fillId="0" borderId="0" xfId="0" applyNumberFormat="1"/>
    <xf numFmtId="0" fontId="13" fillId="0" borderId="0" xfId="0" applyFont="1" applyAlignment="1">
      <alignment horizontal="right"/>
    </xf>
    <xf numFmtId="0" fontId="6" fillId="2" borderId="0" xfId="4" quotePrefix="1" applyFill="1"/>
    <xf numFmtId="0" fontId="6" fillId="2" borderId="10" xfId="4" applyFill="1" applyBorder="1" applyAlignment="1" applyProtection="1">
      <alignment horizontal="center"/>
      <protection locked="0"/>
    </xf>
    <xf numFmtId="0" fontId="9" fillId="2" borderId="0" xfId="4" applyFont="1" applyFill="1" applyAlignment="1">
      <alignment horizontal="left" indent="1"/>
    </xf>
    <xf numFmtId="0" fontId="14" fillId="2" borderId="0" xfId="4" applyFont="1" applyFill="1" applyAlignment="1">
      <alignment horizontal="left" indent="4"/>
    </xf>
    <xf numFmtId="14" fontId="6" fillId="2" borderId="0" xfId="4" applyNumberFormat="1" applyFill="1"/>
    <xf numFmtId="14" fontId="6" fillId="2" borderId="0" xfId="4" applyNumberFormat="1" applyFill="1" applyAlignment="1">
      <alignment horizontal="left"/>
    </xf>
    <xf numFmtId="0" fontId="6" fillId="4" borderId="0" xfId="4" applyFill="1"/>
    <xf numFmtId="0" fontId="6" fillId="0" borderId="0" xfId="4" applyAlignment="1">
      <alignment horizontal="center"/>
    </xf>
    <xf numFmtId="43" fontId="17" fillId="0" borderId="0" xfId="1" applyFont="1" applyFill="1" applyAlignment="1"/>
    <xf numFmtId="43" fontId="0" fillId="0" borderId="0" xfId="1" applyFont="1" applyBorder="1"/>
    <xf numFmtId="0" fontId="13" fillId="0" borderId="0" xfId="0" applyFont="1" applyFill="1" applyAlignment="1">
      <alignment horizontal="center"/>
    </xf>
    <xf numFmtId="14" fontId="6" fillId="9" borderId="0" xfId="4" applyNumberFormat="1" applyFill="1"/>
    <xf numFmtId="0" fontId="6" fillId="9" borderId="0" xfId="4" applyFill="1"/>
    <xf numFmtId="0" fontId="6" fillId="9" borderId="0" xfId="4" applyFill="1" applyAlignment="1">
      <alignment horizontal="right"/>
    </xf>
    <xf numFmtId="9" fontId="13" fillId="0" borderId="0" xfId="9" applyFont="1" applyFill="1"/>
    <xf numFmtId="9" fontId="13" fillId="0" borderId="0" xfId="0" applyNumberFormat="1" applyFont="1" applyFill="1"/>
    <xf numFmtId="0" fontId="13" fillId="0" borderId="0" xfId="0" applyFont="1" applyFill="1" applyAlignment="1"/>
    <xf numFmtId="164" fontId="13" fillId="0" borderId="0" xfId="1" applyNumberFormat="1" applyFont="1"/>
    <xf numFmtId="43" fontId="13" fillId="0" borderId="0" xfId="1" applyFont="1" applyFill="1"/>
    <xf numFmtId="164" fontId="6" fillId="2" borderId="10" xfId="1" applyNumberFormat="1" applyFont="1" applyFill="1" applyBorder="1" applyProtection="1">
      <protection locked="0"/>
    </xf>
    <xf numFmtId="166" fontId="6" fillId="0" borderId="10" xfId="8" applyNumberFormat="1" applyFont="1" applyBorder="1" applyProtection="1">
      <protection locked="0"/>
    </xf>
    <xf numFmtId="0" fontId="6" fillId="0" borderId="10" xfId="4" applyBorder="1" applyAlignment="1" applyProtection="1">
      <alignment horizontal="right"/>
      <protection locked="0"/>
    </xf>
    <xf numFmtId="0" fontId="6" fillId="0" borderId="0" xfId="4" applyFont="1" applyFill="1" applyAlignment="1">
      <alignment wrapText="1"/>
    </xf>
    <xf numFmtId="39" fontId="6" fillId="12" borderId="0" xfId="12" applyFill="1"/>
    <xf numFmtId="39" fontId="6" fillId="0" borderId="0" xfId="12"/>
    <xf numFmtId="164" fontId="22" fillId="12" borderId="0" xfId="13" applyNumberFormat="1" applyFont="1" applyFill="1"/>
    <xf numFmtId="164" fontId="22" fillId="0" borderId="0" xfId="13" applyNumberFormat="1" applyFont="1"/>
    <xf numFmtId="164" fontId="22" fillId="0" borderId="22" xfId="13" applyNumberFormat="1" applyFont="1" applyBorder="1"/>
    <xf numFmtId="0" fontId="13" fillId="0" borderId="0" xfId="0" applyFont="1" applyFill="1" applyAlignment="1">
      <alignment horizontal="center"/>
    </xf>
    <xf numFmtId="166" fontId="13" fillId="0" borderId="0" xfId="0" applyNumberFormat="1" applyFont="1"/>
    <xf numFmtId="0" fontId="15" fillId="0" borderId="0" xfId="0" applyFont="1"/>
    <xf numFmtId="166" fontId="15" fillId="0" borderId="0" xfId="0" applyNumberFormat="1" applyFont="1"/>
    <xf numFmtId="164" fontId="22" fillId="12" borderId="0" xfId="13" applyNumberFormat="1" applyFont="1" applyFill="1" applyBorder="1"/>
    <xf numFmtId="164" fontId="22" fillId="0" borderId="0" xfId="13" applyNumberFormat="1" applyFont="1" applyFill="1" applyBorder="1"/>
    <xf numFmtId="164" fontId="22" fillId="0" borderId="22" xfId="13" applyNumberFormat="1" applyFont="1" applyFill="1" applyBorder="1"/>
    <xf numFmtId="172" fontId="0" fillId="0" borderId="0" xfId="9" applyNumberFormat="1" applyFont="1" applyFill="1"/>
    <xf numFmtId="164" fontId="1" fillId="0" borderId="0" xfId="1" applyNumberFormat="1" applyFont="1" applyFill="1"/>
    <xf numFmtId="0" fontId="6" fillId="0" borderId="0" xfId="4" applyFill="1"/>
    <xf numFmtId="43" fontId="13" fillId="0" borderId="0" xfId="1" applyFont="1" applyFill="1" applyAlignment="1">
      <alignment horizontal="left"/>
    </xf>
    <xf numFmtId="0" fontId="16" fillId="0" borderId="0" xfId="0" applyFont="1" applyFill="1"/>
    <xf numFmtId="0" fontId="13" fillId="0" borderId="0" xfId="0" applyFont="1" applyFill="1" applyAlignment="1">
      <alignment horizontal="center"/>
    </xf>
    <xf numFmtId="167" fontId="0" fillId="0" borderId="0" xfId="0" applyNumberFormat="1"/>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44" fontId="15" fillId="0" borderId="0" xfId="0" applyNumberFormat="1" applyFont="1"/>
    <xf numFmtId="44" fontId="13" fillId="0" borderId="0" xfId="0" applyNumberFormat="1" applyFont="1"/>
    <xf numFmtId="0" fontId="13" fillId="0" borderId="0" xfId="0" applyFont="1" applyFill="1" applyAlignment="1">
      <alignment horizontal="center"/>
    </xf>
    <xf numFmtId="4" fontId="0" fillId="0" borderId="0" xfId="0" applyNumberFormat="1"/>
    <xf numFmtId="0" fontId="6" fillId="0" borderId="0" xfId="4"/>
    <xf numFmtId="0" fontId="4" fillId="4" borderId="11" xfId="0" applyFont="1" applyFill="1" applyBorder="1" applyAlignment="1">
      <alignment wrapText="1"/>
    </xf>
    <xf numFmtId="0" fontId="0" fillId="4" borderId="12" xfId="0" applyFill="1" applyBorder="1" applyAlignment="1">
      <alignment wrapText="1"/>
    </xf>
    <xf numFmtId="0" fontId="0" fillId="4" borderId="13" xfId="0" applyFill="1" applyBorder="1" applyAlignment="1">
      <alignment wrapText="1"/>
    </xf>
    <xf numFmtId="0" fontId="4" fillId="4" borderId="14" xfId="0" applyFont="1" applyFill="1" applyBorder="1" applyAlignment="1">
      <alignment wrapText="1"/>
    </xf>
    <xf numFmtId="0" fontId="0" fillId="4" borderId="0" xfId="0" applyFill="1" applyAlignment="1">
      <alignment wrapText="1"/>
    </xf>
    <xf numFmtId="0" fontId="0" fillId="4" borderId="15" xfId="0" applyFill="1" applyBorder="1" applyAlignment="1">
      <alignment wrapText="1"/>
    </xf>
    <xf numFmtId="0" fontId="4" fillId="4" borderId="16" xfId="0" applyFont="1" applyFill="1" applyBorder="1" applyAlignment="1">
      <alignment wrapText="1"/>
    </xf>
    <xf numFmtId="0" fontId="0" fillId="4" borderId="17" xfId="0" applyFill="1" applyBorder="1" applyAlignment="1">
      <alignment wrapText="1"/>
    </xf>
    <xf numFmtId="0" fontId="0" fillId="4" borderId="18" xfId="0" applyFill="1" applyBorder="1" applyAlignment="1">
      <alignment wrapText="1"/>
    </xf>
    <xf numFmtId="0" fontId="10" fillId="2" borderId="0" xfId="4" applyFont="1" applyFill="1" applyAlignment="1">
      <alignment horizontal="left"/>
    </xf>
    <xf numFmtId="0" fontId="12" fillId="2" borderId="0" xfId="0" applyNumberFormat="1" applyFont="1" applyFill="1" applyAlignment="1" applyProtection="1">
      <alignment horizontal="left" vertical="top" wrapText="1"/>
    </xf>
    <xf numFmtId="0" fontId="0" fillId="2" borderId="0" xfId="0" applyFill="1" applyAlignment="1">
      <alignment vertical="top" wrapText="1"/>
    </xf>
    <xf numFmtId="0" fontId="11" fillId="2" borderId="0" xfId="0" applyNumberFormat="1" applyFont="1" applyFill="1" applyAlignment="1" applyProtection="1">
      <alignment horizontal="left" vertical="center"/>
    </xf>
    <xf numFmtId="0" fontId="0" fillId="2" borderId="0" xfId="0" applyFill="1" applyAlignment="1">
      <alignment vertical="center"/>
    </xf>
    <xf numFmtId="0" fontId="12" fillId="2" borderId="0" xfId="0" applyFont="1" applyFill="1" applyAlignment="1">
      <alignment vertical="top" wrapText="1"/>
    </xf>
    <xf numFmtId="0" fontId="0" fillId="2" borderId="0" xfId="0" applyFill="1" applyAlignment="1">
      <alignment vertical="top"/>
    </xf>
    <xf numFmtId="0" fontId="13" fillId="0" borderId="0" xfId="0" applyFont="1" applyFill="1" applyAlignment="1">
      <alignment horizontal="left"/>
    </xf>
    <xf numFmtId="0" fontId="13" fillId="0" borderId="0" xfId="0" applyFont="1" applyFill="1" applyAlignment="1">
      <alignment horizontal="center"/>
    </xf>
    <xf numFmtId="0" fontId="13" fillId="0" borderId="0" xfId="0" applyFont="1" applyAlignment="1">
      <alignment horizontal="center"/>
    </xf>
  </cellXfs>
  <cellStyles count="15">
    <cellStyle name="Comma" xfId="1" builtinId="3"/>
    <cellStyle name="Comma 2" xfId="2" xr:uid="{00000000-0005-0000-0000-000001000000}"/>
    <cellStyle name="Comma 3" xfId="13" xr:uid="{F930893E-C3D9-4E2C-B5E0-08E9FE8C3660}"/>
    <cellStyle name="Currency" xfId="8" builtinId="4"/>
    <cellStyle name="Currency 2" xfId="10" xr:uid="{00000000-0005-0000-0000-000003000000}"/>
    <cellStyle name="Normal" xfId="0" builtinId="0"/>
    <cellStyle name="Normal 2" xfId="3" xr:uid="{00000000-0005-0000-0000-000005000000}"/>
    <cellStyle name="Normal 2 2" xfId="11" xr:uid="{00000000-0005-0000-0000-000006000000}"/>
    <cellStyle name="Normal 3" xfId="4" xr:uid="{00000000-0005-0000-0000-000007000000}"/>
    <cellStyle name="Normal 3 2" xfId="5" xr:uid="{00000000-0005-0000-0000-000008000000}"/>
    <cellStyle name="Normal 3 4" xfId="14" xr:uid="{0FDB9A5C-E785-493C-B7E4-1ADF3AEC394C}"/>
    <cellStyle name="Normal 4" xfId="6" xr:uid="{00000000-0005-0000-0000-000009000000}"/>
    <cellStyle name="Normal 5 3" xfId="12" xr:uid="{5D92054B-3B71-49C2-BDEE-C6EBBE1F9EBF}"/>
    <cellStyle name="Percent" xfId="9" builtinId="5"/>
    <cellStyle name="Percent 2" xfId="7" xr:uid="{00000000-0005-0000-0000-00000B000000}"/>
  </cellStyles>
  <dxfs count="5">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7999816888943144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SHPNC\Health\GASB%207475%20Study\05032017%20Files\GASB7475-MAP--withUpdates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nctreasurer.com/Retirement/Ken/C02747/2014%20Valuations/CJRS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etirement\Ken\C00387\2014%20Valuations%20-%20LRS\LRS20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nctreasurer.com/Retirement/Ken/C00387/2010%20Valuations/TSERS2009%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PL"/>
      <sheetName val="GASB67 Exhibits"/>
      <sheetName val="Adjust"/>
      <sheetName val="Import"/>
      <sheetName val="BM_GASB"/>
      <sheetName val="BM_GASBExhibits"/>
      <sheetName val="BM_Adjust"/>
      <sheetName val="Assets"/>
      <sheetName val="TPL_Adjust"/>
      <sheetName val="NPLExpense"/>
      <sheetName val="QuickChecks"/>
      <sheetName val="Deferred Amounts Exhibits"/>
      <sheetName val="InOutFlow"/>
      <sheetName val="GASB68 Exhibits"/>
      <sheetName val="OneERView"/>
      <sheetName val="ER_Input"/>
      <sheetName val="ER_Allocation"/>
      <sheetName val="ER_ChangeProportion"/>
      <sheetName val="ER_ShareContributions"/>
      <sheetName val="ER_AllocationofChanges"/>
      <sheetName val="ER_Schedule1"/>
      <sheetName val="ER_Schedule2"/>
      <sheetName val="ER_NPLExpense"/>
      <sheetName val="ER_DATA"/>
      <sheetName val="Buffer"/>
      <sheetName val="Template"/>
      <sheetName val="FullPlan"/>
      <sheetName val="DeveloperInfo"/>
    </sheetNames>
    <sheetDataSet>
      <sheetData sheetId="0">
        <row r="43">
          <cell r="C43">
            <v>0.5</v>
          </cell>
        </row>
      </sheetData>
      <sheetData sheetId="1"/>
      <sheetData sheetId="2">
        <row r="102">
          <cell r="G102">
            <v>0</v>
          </cell>
          <cell r="H102">
            <v>0</v>
          </cell>
        </row>
        <row r="195">
          <cell r="G195">
            <v>1</v>
          </cell>
          <cell r="H195">
            <v>1</v>
          </cell>
          <cell r="I195">
            <v>1</v>
          </cell>
          <cell r="J195">
            <v>1</v>
          </cell>
          <cell r="K195">
            <v>1</v>
          </cell>
          <cell r="L195">
            <v>1</v>
          </cell>
        </row>
        <row r="197">
          <cell r="G197">
            <v>1.0015833333333333</v>
          </cell>
          <cell r="I197">
            <v>1.0011874999999999</v>
          </cell>
          <cell r="J197">
            <v>1.0011874999999999</v>
          </cell>
          <cell r="K197">
            <v>1.0016041666666666</v>
          </cell>
          <cell r="L197">
            <v>1.0007708333333334</v>
          </cell>
        </row>
        <row r="199">
          <cell r="G199">
            <v>1</v>
          </cell>
          <cell r="H199">
            <v>1</v>
          </cell>
          <cell r="K199">
            <v>1</v>
          </cell>
          <cell r="L199">
            <v>1</v>
          </cell>
        </row>
        <row r="200">
          <cell r="G200">
            <v>0</v>
          </cell>
          <cell r="H200">
            <v>0</v>
          </cell>
          <cell r="K200">
            <v>0</v>
          </cell>
          <cell r="L200">
            <v>0</v>
          </cell>
        </row>
      </sheetData>
      <sheetData sheetId="3"/>
      <sheetData sheetId="4"/>
      <sheetData sheetId="5"/>
      <sheetData sheetId="6"/>
      <sheetData sheetId="7"/>
      <sheetData sheetId="8"/>
      <sheetData sheetId="9"/>
      <sheetData sheetId="10"/>
      <sheetData sheetId="11"/>
      <sheetData sheetId="12"/>
      <sheetData sheetId="13"/>
      <sheetData sheetId="14"/>
      <sheetData sheetId="15">
        <row r="16">
          <cell r="B16">
            <v>10200</v>
          </cell>
          <cell r="C16" t="str">
            <v>North Carolina Education Lottery</v>
          </cell>
          <cell r="D16">
            <v>13140078.810000001</v>
          </cell>
          <cell r="E16">
            <v>14107712.330000008</v>
          </cell>
          <cell r="F16">
            <v>117258395.09909993</v>
          </cell>
          <cell r="G16">
            <v>158330013.72638756</v>
          </cell>
          <cell r="M16">
            <v>838417.64999999991</v>
          </cell>
          <cell r="R16" t="str">
            <v>TRUE</v>
          </cell>
          <cell r="V16">
            <v>16</v>
          </cell>
        </row>
        <row r="17">
          <cell r="B17" t="str">
            <v>SPA</v>
          </cell>
          <cell r="C17" t="str">
            <v>NC State Ports Authority (subset of DOT)</v>
          </cell>
          <cell r="D17">
            <v>9908200.6700000055</v>
          </cell>
          <cell r="E17">
            <v>11585996.839999992</v>
          </cell>
          <cell r="F17">
            <v>73579293.954100028</v>
          </cell>
          <cell r="G17">
            <v>103182162.23689999</v>
          </cell>
          <cell r="M17">
            <v>690060.76502732246</v>
          </cell>
          <cell r="V17">
            <v>17</v>
          </cell>
        </row>
        <row r="18">
          <cell r="B18" t="str">
            <v>GTPA</v>
          </cell>
          <cell r="C18" t="str">
            <v>NC Global TransPark Authority (subset of DOT)</v>
          </cell>
          <cell r="D18">
            <v>381770.5</v>
          </cell>
          <cell r="E18">
            <v>413152.68</v>
          </cell>
          <cell r="F18">
            <v>2135270.6086999997</v>
          </cell>
          <cell r="G18">
            <v>2592522.6902000001</v>
          </cell>
          <cell r="M18">
            <v>25039.650273224044</v>
          </cell>
          <cell r="V18">
            <v>18</v>
          </cell>
        </row>
        <row r="19">
          <cell r="B19" t="str">
            <v>SEAA</v>
          </cell>
          <cell r="C19" t="str">
            <v>State Education Assistance Authority (subset of UNC General Administration)</v>
          </cell>
          <cell r="D19">
            <v>1736323.6300000001</v>
          </cell>
          <cell r="E19">
            <v>1806684.4100000004</v>
          </cell>
          <cell r="F19">
            <v>12895805.5305</v>
          </cell>
          <cell r="G19">
            <v>16489783.240600001</v>
          </cell>
          <cell r="M19">
            <v>114494.60109289618</v>
          </cell>
          <cell r="V19">
            <v>19</v>
          </cell>
        </row>
        <row r="20">
          <cell r="B20" t="str">
            <v>SHP</v>
          </cell>
          <cell r="C20" t="str">
            <v>State Health Plan (subset of Department of Treasurer)</v>
          </cell>
          <cell r="D20">
            <v>1877198.62</v>
          </cell>
          <cell r="E20">
            <v>2028909.9300000002</v>
          </cell>
          <cell r="F20">
            <v>16332188.791200001</v>
          </cell>
          <cell r="G20">
            <v>21766640.335700005</v>
          </cell>
          <cell r="M20">
            <v>153883.10382513664</v>
          </cell>
          <cell r="V20">
            <v>20</v>
          </cell>
        </row>
        <row r="21">
          <cell r="B21">
            <v>10400</v>
          </cell>
          <cell r="C21" t="str">
            <v>Department Of Justice</v>
          </cell>
          <cell r="D21">
            <v>45032680.989999987</v>
          </cell>
          <cell r="E21">
            <v>46652416.75000006</v>
          </cell>
          <cell r="F21">
            <v>346712388.41399986</v>
          </cell>
          <cell r="G21">
            <v>461834540.907691</v>
          </cell>
          <cell r="M21">
            <v>2712836.9099999992</v>
          </cell>
          <cell r="V21">
            <v>21</v>
          </cell>
        </row>
        <row r="22">
          <cell r="B22">
            <v>10500</v>
          </cell>
          <cell r="C22" t="str">
            <v>State Auditor</v>
          </cell>
          <cell r="D22">
            <v>9913585.9800000004</v>
          </cell>
          <cell r="E22">
            <v>9868361.1599999983</v>
          </cell>
          <cell r="F22">
            <v>80315788.587900028</v>
          </cell>
          <cell r="G22">
            <v>104202614.37525001</v>
          </cell>
          <cell r="M22">
            <v>596251.93000000005</v>
          </cell>
          <cell r="V22">
            <v>22</v>
          </cell>
        </row>
        <row r="23">
          <cell r="B23">
            <v>10700</v>
          </cell>
          <cell r="C23" t="str">
            <v>Department Of Cultural Resources</v>
          </cell>
          <cell r="D23">
            <v>29104363.569999993</v>
          </cell>
          <cell r="E23">
            <v>66506369.379999906</v>
          </cell>
          <cell r="F23">
            <v>202614613.91110012</v>
          </cell>
          <cell r="G23">
            <v>633740389.29310656</v>
          </cell>
          <cell r="M23">
            <v>3341643.25</v>
          </cell>
          <cell r="V23">
            <v>23</v>
          </cell>
        </row>
        <row r="24">
          <cell r="B24">
            <v>10800</v>
          </cell>
          <cell r="C24" t="str">
            <v>Administrative Office Of The Courts</v>
          </cell>
          <cell r="D24">
            <v>276165065.26999789</v>
          </cell>
          <cell r="E24">
            <v>276869699.74999952</v>
          </cell>
          <cell r="F24">
            <v>2134089260.0327041</v>
          </cell>
          <cell r="G24">
            <v>2770283572.9092622</v>
          </cell>
          <cell r="M24">
            <v>16051570.390000001</v>
          </cell>
          <cell r="V24">
            <v>24</v>
          </cell>
        </row>
        <row r="25">
          <cell r="B25">
            <v>10850</v>
          </cell>
          <cell r="C25" t="str">
            <v>Office Of Administrative Hearing</v>
          </cell>
          <cell r="D25">
            <v>2416963.3499999996</v>
          </cell>
          <cell r="E25">
            <v>2828498.3000000003</v>
          </cell>
          <cell r="F25">
            <v>13094147.137200002</v>
          </cell>
          <cell r="G25">
            <v>19725979.857292328</v>
          </cell>
          <cell r="M25">
            <v>164164.12</v>
          </cell>
          <cell r="V25">
            <v>25</v>
          </cell>
        </row>
        <row r="26">
          <cell r="B26">
            <v>10900</v>
          </cell>
          <cell r="C26" t="str">
            <v>Department Of Administration</v>
          </cell>
          <cell r="D26">
            <v>32258183.599999968</v>
          </cell>
          <cell r="E26">
            <v>32080362.910000026</v>
          </cell>
          <cell r="F26">
            <v>214291080.30210024</v>
          </cell>
          <cell r="G26">
            <v>266733548.8190397</v>
          </cell>
          <cell r="M26">
            <v>1838476.8499999996</v>
          </cell>
          <cell r="V26">
            <v>26</v>
          </cell>
        </row>
        <row r="27">
          <cell r="B27">
            <v>10910</v>
          </cell>
          <cell r="C27" t="str">
            <v>Office Of State Budget &amp; Management</v>
          </cell>
          <cell r="D27">
            <v>4630052.5100000007</v>
          </cell>
          <cell r="E27">
            <v>3813313.13</v>
          </cell>
          <cell r="F27">
            <v>33769642.060700007</v>
          </cell>
          <cell r="G27">
            <v>40166172.460000008</v>
          </cell>
          <cell r="M27">
            <v>228972.61</v>
          </cell>
          <cell r="V27">
            <v>27</v>
          </cell>
        </row>
        <row r="28">
          <cell r="B28">
            <v>10930</v>
          </cell>
          <cell r="C28" t="str">
            <v>Information Technology Services</v>
          </cell>
          <cell r="D28">
            <v>40051803.189999998</v>
          </cell>
          <cell r="E28">
            <v>40792819.800000012</v>
          </cell>
          <cell r="F28">
            <v>282653028.59919977</v>
          </cell>
          <cell r="G28">
            <v>355223499.50040084</v>
          </cell>
          <cell r="M28">
            <v>2335030.2499999995</v>
          </cell>
          <cell r="V28">
            <v>28</v>
          </cell>
        </row>
        <row r="29">
          <cell r="B29">
            <v>10940</v>
          </cell>
          <cell r="C29" t="str">
            <v>Office Of State Controller</v>
          </cell>
          <cell r="D29">
            <v>11087519.829999996</v>
          </cell>
          <cell r="E29">
            <v>10915232.039999992</v>
          </cell>
          <cell r="F29">
            <v>77064137.500400007</v>
          </cell>
          <cell r="G29">
            <v>97490247.369223759</v>
          </cell>
          <cell r="M29">
            <v>641379.92999999993</v>
          </cell>
          <cell r="V29">
            <v>29</v>
          </cell>
        </row>
        <row r="30">
          <cell r="B30">
            <v>10950</v>
          </cell>
          <cell r="C30" t="str">
            <v>N.C. School Of Science &amp; Mathematics</v>
          </cell>
          <cell r="D30">
            <v>11853204.720000012</v>
          </cell>
          <cell r="E30">
            <v>12169359.4</v>
          </cell>
          <cell r="F30">
            <v>93896356.444600001</v>
          </cell>
          <cell r="G30">
            <v>127757506.78350005</v>
          </cell>
          <cell r="M30">
            <v>693898.79</v>
          </cell>
          <cell r="V30">
            <v>30</v>
          </cell>
        </row>
        <row r="31">
          <cell r="B31">
            <v>11300</v>
          </cell>
          <cell r="C31" t="str">
            <v>Environment And Natural Resources</v>
          </cell>
          <cell r="D31">
            <v>119549453.71999982</v>
          </cell>
          <cell r="E31">
            <v>81503903.549999997</v>
          </cell>
          <cell r="F31">
            <v>888668927.11740065</v>
          </cell>
          <cell r="G31">
            <v>742415346.24827659</v>
          </cell>
          <cell r="M31">
            <v>5216636.1899999995</v>
          </cell>
          <cell r="V31">
            <v>31</v>
          </cell>
        </row>
        <row r="32">
          <cell r="B32">
            <v>11310</v>
          </cell>
          <cell r="C32" t="str">
            <v>N.C. Housing Finance Agency</v>
          </cell>
          <cell r="D32">
            <v>7601380.0300000021</v>
          </cell>
          <cell r="E32">
            <v>7711680.4799999986</v>
          </cell>
          <cell r="F32">
            <v>55970482.748200007</v>
          </cell>
          <cell r="G32">
            <v>71497564.273457065</v>
          </cell>
          <cell r="M32">
            <v>440657.49000000005</v>
          </cell>
          <cell r="V32">
            <v>32</v>
          </cell>
        </row>
        <row r="33">
          <cell r="B33">
            <v>11600</v>
          </cell>
          <cell r="C33" t="str">
            <v>Wildlife Resources Commission</v>
          </cell>
          <cell r="D33">
            <v>27926389.21999998</v>
          </cell>
          <cell r="E33">
            <v>28412137.169999994</v>
          </cell>
          <cell r="F33">
            <v>233589540.2854999</v>
          </cell>
          <cell r="G33">
            <v>305189205.14313018</v>
          </cell>
          <cell r="M33">
            <v>1642062.2200000002</v>
          </cell>
          <cell r="V33">
            <v>33</v>
          </cell>
        </row>
        <row r="34">
          <cell r="B34">
            <v>11900</v>
          </cell>
          <cell r="C34" t="str">
            <v>State Board Of Elections</v>
          </cell>
          <cell r="D34">
            <v>3140884.0100000002</v>
          </cell>
          <cell r="E34">
            <v>3220506.4499999997</v>
          </cell>
          <cell r="F34">
            <v>28013267.772500012</v>
          </cell>
          <cell r="G34">
            <v>35457958.022800013</v>
          </cell>
          <cell r="M34">
            <v>182558.12</v>
          </cell>
          <cell r="V34">
            <v>34</v>
          </cell>
        </row>
        <row r="35">
          <cell r="B35">
            <v>12100</v>
          </cell>
          <cell r="C35" t="str">
            <v>Governor's Office</v>
          </cell>
          <cell r="D35">
            <v>4037476.6399999992</v>
          </cell>
          <cell r="E35">
            <v>4186906.6799999992</v>
          </cell>
          <cell r="F35">
            <v>32196933.971600004</v>
          </cell>
          <cell r="G35">
            <v>41849957.136910535</v>
          </cell>
          <cell r="M35">
            <v>231747.3</v>
          </cell>
          <cell r="V35">
            <v>35</v>
          </cell>
        </row>
        <row r="36">
          <cell r="B36">
            <v>12150</v>
          </cell>
          <cell r="C36" t="str">
            <v>Lt. Governor's Office</v>
          </cell>
          <cell r="D36">
            <v>498234.02</v>
          </cell>
          <cell r="E36">
            <v>509215.18000000005</v>
          </cell>
          <cell r="F36">
            <v>5048017.9245999996</v>
          </cell>
          <cell r="G36">
            <v>6257049.967699999</v>
          </cell>
          <cell r="M36">
            <v>26996.550000000003</v>
          </cell>
          <cell r="V36">
            <v>36</v>
          </cell>
        </row>
        <row r="37">
          <cell r="B37">
            <v>12160</v>
          </cell>
          <cell r="C37" t="str">
            <v>General Assembly</v>
          </cell>
          <cell r="D37">
            <v>27431475.109999951</v>
          </cell>
          <cell r="E37">
            <v>29167151.46999998</v>
          </cell>
          <cell r="F37">
            <v>202874970.85329992</v>
          </cell>
          <cell r="G37">
            <v>274894843.96160227</v>
          </cell>
          <cell r="M37">
            <v>1634685.2699999998</v>
          </cell>
          <cell r="V37">
            <v>37</v>
          </cell>
        </row>
        <row r="38">
          <cell r="B38">
            <v>12220</v>
          </cell>
          <cell r="C38" t="str">
            <v>Health &amp; Human Services</v>
          </cell>
          <cell r="D38">
            <v>691208318.22000325</v>
          </cell>
          <cell r="E38">
            <v>714528160.84999931</v>
          </cell>
          <cell r="F38">
            <v>5138406918.7609119</v>
          </cell>
          <cell r="G38">
            <v>6788464923.7811136</v>
          </cell>
          <cell r="M38">
            <v>41418259.039999999</v>
          </cell>
          <cell r="V38">
            <v>38</v>
          </cell>
        </row>
        <row r="39">
          <cell r="B39">
            <v>12510</v>
          </cell>
          <cell r="C39" t="str">
            <v>Department Of Commerce</v>
          </cell>
          <cell r="D39">
            <v>94929199.229999915</v>
          </cell>
          <cell r="E39">
            <v>89318474.35999988</v>
          </cell>
          <cell r="F39">
            <v>648314450.72300053</v>
          </cell>
          <cell r="G39">
            <v>760563563.3649689</v>
          </cell>
          <cell r="M39">
            <v>5078458.17</v>
          </cell>
          <cell r="V39">
            <v>39</v>
          </cell>
        </row>
        <row r="40">
          <cell r="B40">
            <v>12600</v>
          </cell>
          <cell r="C40" t="str">
            <v>Insurance Department</v>
          </cell>
          <cell r="D40">
            <v>23057745.250000004</v>
          </cell>
          <cell r="E40">
            <v>23967770.510000024</v>
          </cell>
          <cell r="F40">
            <v>158336687.30759996</v>
          </cell>
          <cell r="G40">
            <v>204541993.27083603</v>
          </cell>
          <cell r="M40">
            <v>1375917.37</v>
          </cell>
          <cell r="V40">
            <v>40</v>
          </cell>
        </row>
        <row r="41">
          <cell r="B41">
            <v>12700</v>
          </cell>
          <cell r="C41" t="str">
            <v>Labor Department</v>
          </cell>
          <cell r="D41">
            <v>18476884.369999997</v>
          </cell>
          <cell r="E41">
            <v>18256095.459999993</v>
          </cell>
          <cell r="F41">
            <v>128071452.31869987</v>
          </cell>
          <cell r="G41">
            <v>161789949.37498331</v>
          </cell>
          <cell r="M41">
            <v>1039464.27</v>
          </cell>
          <cell r="V41">
            <v>41</v>
          </cell>
        </row>
        <row r="42">
          <cell r="B42">
            <v>13500</v>
          </cell>
          <cell r="C42" t="str">
            <v>Revenue Department</v>
          </cell>
          <cell r="D42">
            <v>59351472.210000016</v>
          </cell>
          <cell r="E42">
            <v>62437210.360000014</v>
          </cell>
          <cell r="F42">
            <v>442424282.30579895</v>
          </cell>
          <cell r="G42">
            <v>602068278.6938957</v>
          </cell>
          <cell r="M42">
            <v>3744870.41</v>
          </cell>
          <cell r="V42">
            <v>42</v>
          </cell>
        </row>
        <row r="43">
          <cell r="B43">
            <v>13700</v>
          </cell>
          <cell r="C43" t="str">
            <v>Secretary Of State</v>
          </cell>
          <cell r="D43">
            <v>7847466.9099999927</v>
          </cell>
          <cell r="E43">
            <v>8062460.2200000007</v>
          </cell>
          <cell r="F43">
            <v>57193045.723199986</v>
          </cell>
          <cell r="G43">
            <v>72996997.871200055</v>
          </cell>
          <cell r="M43">
            <v>459933.8600000001</v>
          </cell>
          <cell r="V43">
            <v>43</v>
          </cell>
        </row>
        <row r="44">
          <cell r="B44">
            <v>14300</v>
          </cell>
          <cell r="C44" t="str">
            <v>State Treasurer</v>
          </cell>
          <cell r="D44">
            <v>18668224.000000007</v>
          </cell>
          <cell r="E44">
            <v>20301876.740000028</v>
          </cell>
          <cell r="F44">
            <v>150427880.4119001</v>
          </cell>
          <cell r="G44">
            <v>207837874.1576499</v>
          </cell>
          <cell r="M44">
            <v>1232776.0161748636</v>
          </cell>
          <cell r="V44">
            <v>44</v>
          </cell>
        </row>
        <row r="45">
          <cell r="B45">
            <v>18400</v>
          </cell>
          <cell r="C45" t="str">
            <v>Department Of Agriculture</v>
          </cell>
          <cell r="D45">
            <v>81700719.910000011</v>
          </cell>
          <cell r="E45">
            <v>83685513.720000148</v>
          </cell>
          <cell r="F45">
            <v>611241679.95879889</v>
          </cell>
          <cell r="G45">
            <v>796113367.33703518</v>
          </cell>
          <cell r="M45">
            <v>4837731.8500000006</v>
          </cell>
          <cell r="V45">
            <v>45</v>
          </cell>
        </row>
        <row r="46">
          <cell r="B46">
            <v>18600</v>
          </cell>
          <cell r="C46" t="str">
            <v>Barber Examiners, State Board Of</v>
          </cell>
          <cell r="D46">
            <v>319127.02</v>
          </cell>
          <cell r="E46">
            <v>393697.74</v>
          </cell>
          <cell r="F46">
            <v>1951641.5970000001</v>
          </cell>
          <cell r="G46">
            <v>3353264.1546999998</v>
          </cell>
          <cell r="M46">
            <v>19103.669999999998</v>
          </cell>
          <cell r="V46">
            <v>46</v>
          </cell>
        </row>
        <row r="47">
          <cell r="B47">
            <v>18690</v>
          </cell>
          <cell r="C47" t="str">
            <v>N.C. Real Estate Commission</v>
          </cell>
          <cell r="D47">
            <v>338774.41000000003</v>
          </cell>
          <cell r="E47">
            <v>188638.13</v>
          </cell>
          <cell r="F47">
            <v>1082094.4539999999</v>
          </cell>
          <cell r="G47">
            <v>707488.27860000008</v>
          </cell>
          <cell r="M47">
            <v>10729.84</v>
          </cell>
          <cell r="V47">
            <v>47</v>
          </cell>
        </row>
        <row r="48">
          <cell r="B48">
            <v>18740</v>
          </cell>
          <cell r="C48" t="str">
            <v>N.C. Auctioneers Licensing Board</v>
          </cell>
          <cell r="D48">
            <v>109040</v>
          </cell>
          <cell r="E48">
            <v>108964.61</v>
          </cell>
          <cell r="F48">
            <v>708002.30050000001</v>
          </cell>
          <cell r="G48">
            <v>1012516.5645999999</v>
          </cell>
          <cell r="M48">
            <v>5820.32</v>
          </cell>
          <cell r="V48">
            <v>48</v>
          </cell>
        </row>
        <row r="49">
          <cell r="B49">
            <v>18780</v>
          </cell>
          <cell r="C49" t="str">
            <v>N.C. State Board Of Examiners Of Practicing Psychol</v>
          </cell>
          <cell r="D49">
            <v>206759.04000000001</v>
          </cell>
          <cell r="E49">
            <v>230054.08000000002</v>
          </cell>
          <cell r="F49">
            <v>1470948.3160000001</v>
          </cell>
          <cell r="G49">
            <v>2032913.4622</v>
          </cell>
          <cell r="M49">
            <v>14063.73</v>
          </cell>
          <cell r="V49">
            <v>49</v>
          </cell>
        </row>
        <row r="50">
          <cell r="B50">
            <v>19005</v>
          </cell>
          <cell r="C50" t="str">
            <v>Community Colleges Administration</v>
          </cell>
          <cell r="D50">
            <v>13028678.059999997</v>
          </cell>
          <cell r="E50">
            <v>13017121.449999999</v>
          </cell>
          <cell r="F50">
            <v>88238046.576200023</v>
          </cell>
          <cell r="G50">
            <v>109465670.70650002</v>
          </cell>
          <cell r="M50">
            <v>723012.18</v>
          </cell>
          <cell r="V50">
            <v>50</v>
          </cell>
        </row>
        <row r="51">
          <cell r="B51">
            <v>19100</v>
          </cell>
          <cell r="C51" t="str">
            <v>Department Of Public Safety</v>
          </cell>
          <cell r="D51">
            <v>907264421.91999543</v>
          </cell>
          <cell r="E51">
            <v>943822179.58999956</v>
          </cell>
          <cell r="F51">
            <v>7370668111.5191793</v>
          </cell>
          <cell r="G51">
            <v>9720683817.2060966</v>
          </cell>
          <cell r="M51">
            <v>55737001.779999994</v>
          </cell>
          <cell r="V51">
            <v>51</v>
          </cell>
        </row>
        <row r="52">
          <cell r="B52">
            <v>20100</v>
          </cell>
          <cell r="C52" t="str">
            <v>Appalachian State University</v>
          </cell>
          <cell r="D52">
            <v>152463131.52999961</v>
          </cell>
          <cell r="E52">
            <v>159125172.04999989</v>
          </cell>
          <cell r="F52">
            <v>1332750627.1713004</v>
          </cell>
          <cell r="G52">
            <v>1839576773.3837574</v>
          </cell>
          <cell r="M52">
            <v>9121256.3499999996</v>
          </cell>
          <cell r="V52">
            <v>52</v>
          </cell>
        </row>
        <row r="53">
          <cell r="B53">
            <v>20200</v>
          </cell>
          <cell r="C53" t="str">
            <v>N.C. School Of The Arts</v>
          </cell>
          <cell r="D53">
            <v>21633821.469999999</v>
          </cell>
          <cell r="E53">
            <v>23139714.909999985</v>
          </cell>
          <cell r="F53">
            <v>169069273.20410007</v>
          </cell>
          <cell r="G53">
            <v>238134398.71108416</v>
          </cell>
          <cell r="M53">
            <v>1312092.25</v>
          </cell>
          <cell r="V53">
            <v>53</v>
          </cell>
        </row>
        <row r="54">
          <cell r="B54">
            <v>20300</v>
          </cell>
          <cell r="C54" t="str">
            <v>East Carolina University</v>
          </cell>
          <cell r="D54">
            <v>374135353.39999753</v>
          </cell>
          <cell r="E54">
            <v>384458364.83999896</v>
          </cell>
          <cell r="F54">
            <v>3411596370.1930079</v>
          </cell>
          <cell r="G54">
            <v>4450859407.7966146</v>
          </cell>
          <cell r="M54">
            <v>21253621.16</v>
          </cell>
          <cell r="V54">
            <v>54</v>
          </cell>
        </row>
        <row r="55">
          <cell r="B55">
            <v>20400</v>
          </cell>
          <cell r="C55" t="str">
            <v>Elizabeth City State University</v>
          </cell>
          <cell r="D55">
            <v>24194754.610000022</v>
          </cell>
          <cell r="E55">
            <v>21065056.790000014</v>
          </cell>
          <cell r="F55">
            <v>190303612.04370016</v>
          </cell>
          <cell r="G55">
            <v>216730966.73224127</v>
          </cell>
          <cell r="M55">
            <v>1180498.3799999999</v>
          </cell>
          <cell r="V55">
            <v>55</v>
          </cell>
        </row>
        <row r="56">
          <cell r="B56">
            <v>20600</v>
          </cell>
          <cell r="C56" t="str">
            <v>Fayetteville State University</v>
          </cell>
          <cell r="D56">
            <v>46279011.609999999</v>
          </cell>
          <cell r="E56">
            <v>46059741.430000059</v>
          </cell>
          <cell r="F56">
            <v>379722128.42330003</v>
          </cell>
          <cell r="G56">
            <v>483077135.13638604</v>
          </cell>
          <cell r="M56">
            <v>2567090.4700000002</v>
          </cell>
          <cell r="V56">
            <v>56</v>
          </cell>
        </row>
        <row r="57">
          <cell r="B57">
            <v>20700</v>
          </cell>
          <cell r="C57" t="str">
            <v>N.C. A&amp;T University</v>
          </cell>
          <cell r="D57">
            <v>100701604.96999973</v>
          </cell>
          <cell r="E57">
            <v>100882755.96999997</v>
          </cell>
          <cell r="F57">
            <v>815989515.76950097</v>
          </cell>
          <cell r="G57">
            <v>1061976163.6406304</v>
          </cell>
          <cell r="M57">
            <v>5684012.8000000007</v>
          </cell>
          <cell r="V57">
            <v>57</v>
          </cell>
        </row>
        <row r="58">
          <cell r="B58">
            <v>20800</v>
          </cell>
          <cell r="C58" t="str">
            <v>N.C. Central University</v>
          </cell>
          <cell r="D58">
            <v>78164186.909999877</v>
          </cell>
          <cell r="E58">
            <v>78015479.829999864</v>
          </cell>
          <cell r="F58">
            <v>628971903.90429926</v>
          </cell>
          <cell r="G58">
            <v>837930452.33546937</v>
          </cell>
          <cell r="M58">
            <v>4372226.5500000007</v>
          </cell>
          <cell r="V58">
            <v>58</v>
          </cell>
        </row>
        <row r="59">
          <cell r="B59">
            <v>20900</v>
          </cell>
          <cell r="C59" t="str">
            <v>University Of North Carolina At Greensboro</v>
          </cell>
          <cell r="D59">
            <v>153703020.53999996</v>
          </cell>
          <cell r="E59">
            <v>153380773.23999989</v>
          </cell>
          <cell r="F59">
            <v>1334901916.7378001</v>
          </cell>
          <cell r="G59">
            <v>1726488746.8844199</v>
          </cell>
          <cell r="M59">
            <v>8688124</v>
          </cell>
          <cell r="V59">
            <v>59</v>
          </cell>
        </row>
        <row r="60">
          <cell r="B60">
            <v>21200</v>
          </cell>
          <cell r="C60" t="str">
            <v>UNC - Pembroke</v>
          </cell>
          <cell r="D60">
            <v>44476774.709999993</v>
          </cell>
          <cell r="E60">
            <v>48158850.890000053</v>
          </cell>
          <cell r="F60">
            <v>391930345.44640017</v>
          </cell>
          <cell r="G60">
            <v>565555534.55427539</v>
          </cell>
          <cell r="M60">
            <v>2683334.2999999998</v>
          </cell>
          <cell r="V60">
            <v>60</v>
          </cell>
        </row>
        <row r="61">
          <cell r="B61">
            <v>21300</v>
          </cell>
          <cell r="C61" t="str">
            <v>N.C. State University</v>
          </cell>
          <cell r="D61">
            <v>556878486.70999837</v>
          </cell>
          <cell r="E61">
            <v>581913565.08000124</v>
          </cell>
          <cell r="F61">
            <v>4923630164.3049107</v>
          </cell>
          <cell r="G61">
            <v>6771987881.9966269</v>
          </cell>
          <cell r="M61">
            <v>33170603.32</v>
          </cell>
          <cell r="V61">
            <v>61</v>
          </cell>
        </row>
        <row r="62">
          <cell r="B62">
            <v>21520</v>
          </cell>
          <cell r="C62" t="str">
            <v>UNC-CH CB 1260</v>
          </cell>
          <cell r="D62">
            <v>977823595.88999951</v>
          </cell>
          <cell r="E62">
            <v>1037963761.8100019</v>
          </cell>
          <cell r="F62">
            <v>9203325743.5181789</v>
          </cell>
          <cell r="G62">
            <v>12343375481.386206</v>
          </cell>
          <cell r="M62">
            <v>58923861.240000002</v>
          </cell>
          <cell r="V62">
            <v>62</v>
          </cell>
        </row>
        <row r="63">
          <cell r="B63">
            <v>21525</v>
          </cell>
          <cell r="C63" t="str">
            <v>UNC-General Administration</v>
          </cell>
          <cell r="D63">
            <v>26289411.439999998</v>
          </cell>
          <cell r="E63">
            <v>27240178.579999987</v>
          </cell>
          <cell r="F63">
            <v>215462075.18339983</v>
          </cell>
          <cell r="G63">
            <v>298915016.01031876</v>
          </cell>
          <cell r="M63">
            <v>1636125.2789071039</v>
          </cell>
          <cell r="V63">
            <v>63</v>
          </cell>
        </row>
        <row r="64">
          <cell r="B64">
            <v>21550</v>
          </cell>
          <cell r="C64" t="str">
            <v>UNC Health Care System</v>
          </cell>
          <cell r="D64">
            <v>497424933.12000048</v>
          </cell>
          <cell r="E64">
            <v>525945521.43999976</v>
          </cell>
          <cell r="F64">
            <v>4713269831.466692</v>
          </cell>
          <cell r="G64">
            <v>6670988864.1124773</v>
          </cell>
          <cell r="M64">
            <v>32115489.009999994</v>
          </cell>
          <cell r="V64">
            <v>64</v>
          </cell>
        </row>
        <row r="65">
          <cell r="B65">
            <v>21570</v>
          </cell>
          <cell r="C65" t="str">
            <v>University Of North Carolina Press</v>
          </cell>
          <cell r="D65">
            <v>2730178.14</v>
          </cell>
          <cell r="E65">
            <v>2811511.41</v>
          </cell>
          <cell r="F65">
            <v>21110274.446299996</v>
          </cell>
          <cell r="G65">
            <v>26798459.970199998</v>
          </cell>
          <cell r="M65">
            <v>165114.88999999998</v>
          </cell>
          <cell r="V65">
            <v>65</v>
          </cell>
        </row>
        <row r="66">
          <cell r="B66">
            <v>21800</v>
          </cell>
          <cell r="C66" t="str">
            <v>Western Carolina University</v>
          </cell>
          <cell r="D66">
            <v>81977394.010000005</v>
          </cell>
          <cell r="E66">
            <v>84770573.239999905</v>
          </cell>
          <cell r="F66">
            <v>716645001.98660028</v>
          </cell>
          <cell r="G66">
            <v>998094809.3206625</v>
          </cell>
          <cell r="M66">
            <v>4834362.2</v>
          </cell>
          <cell r="V66">
            <v>66</v>
          </cell>
        </row>
        <row r="67">
          <cell r="B67">
            <v>21900</v>
          </cell>
          <cell r="C67" t="str">
            <v>Winston-Salem State University</v>
          </cell>
          <cell r="D67">
            <v>55203377.569999985</v>
          </cell>
          <cell r="E67">
            <v>53762735.439999938</v>
          </cell>
          <cell r="F67">
            <v>455979947.9205001</v>
          </cell>
          <cell r="G67">
            <v>574886370.75963628</v>
          </cell>
          <cell r="M67">
            <v>3049632.5</v>
          </cell>
          <cell r="V67">
            <v>67</v>
          </cell>
        </row>
        <row r="68">
          <cell r="B68">
            <v>22000</v>
          </cell>
          <cell r="C68" t="str">
            <v>Department Of Public Instruction</v>
          </cell>
          <cell r="D68">
            <v>64904889.819999985</v>
          </cell>
          <cell r="E68">
            <v>61444720.999999948</v>
          </cell>
          <cell r="F68">
            <v>466149875.54069984</v>
          </cell>
          <cell r="G68">
            <v>564894877.32439375</v>
          </cell>
          <cell r="M68">
            <v>3547697.5900000003</v>
          </cell>
          <cell r="V68">
            <v>68</v>
          </cell>
        </row>
        <row r="69">
          <cell r="B69">
            <v>23000</v>
          </cell>
          <cell r="C69" t="str">
            <v>University Of North Carolina At Asheville</v>
          </cell>
          <cell r="D69">
            <v>37366144.430000015</v>
          </cell>
          <cell r="E69">
            <v>37896518.979999989</v>
          </cell>
          <cell r="F69">
            <v>316900261.63699943</v>
          </cell>
          <cell r="G69">
            <v>434366191.347305</v>
          </cell>
          <cell r="M69">
            <v>2215314.13</v>
          </cell>
          <cell r="V69">
            <v>69</v>
          </cell>
        </row>
        <row r="70">
          <cell r="B70">
            <v>23100</v>
          </cell>
          <cell r="C70" t="str">
            <v>University Of North Carolina At Charlotte</v>
          </cell>
          <cell r="D70">
            <v>205992830.08000067</v>
          </cell>
          <cell r="E70">
            <v>214830271.9000006</v>
          </cell>
          <cell r="F70">
            <v>1831324169.1407039</v>
          </cell>
          <cell r="G70">
            <v>2518260422.8764181</v>
          </cell>
          <cell r="M70">
            <v>12514087.529999999</v>
          </cell>
          <cell r="V70">
            <v>70</v>
          </cell>
        </row>
        <row r="71">
          <cell r="B71">
            <v>23200</v>
          </cell>
          <cell r="C71" t="str">
            <v>University Of North Carolina At Wilmington</v>
          </cell>
          <cell r="D71">
            <v>108198225.66999948</v>
          </cell>
          <cell r="E71">
            <v>113827268.77999999</v>
          </cell>
          <cell r="F71">
            <v>946326477.90640259</v>
          </cell>
          <cell r="G71">
            <v>1327351938.9052331</v>
          </cell>
          <cell r="M71">
            <v>6585519.0799999991</v>
          </cell>
          <cell r="V71">
            <v>71</v>
          </cell>
        </row>
        <row r="72">
          <cell r="B72">
            <v>30000</v>
          </cell>
          <cell r="C72" t="str">
            <v>Yancey County Schools</v>
          </cell>
          <cell r="D72">
            <v>13031347.669999994</v>
          </cell>
          <cell r="E72">
            <v>13112906.86999999</v>
          </cell>
          <cell r="F72">
            <v>112603928.53299998</v>
          </cell>
          <cell r="G72">
            <v>148858147.21044779</v>
          </cell>
          <cell r="M72">
            <v>747288.26</v>
          </cell>
          <cell r="V72">
            <v>72</v>
          </cell>
        </row>
        <row r="73">
          <cell r="B73">
            <v>30100</v>
          </cell>
          <cell r="C73" t="str">
            <v>Alamance County Schools</v>
          </cell>
          <cell r="D73">
            <v>105902601.34000026</v>
          </cell>
          <cell r="E73">
            <v>110519985.77999982</v>
          </cell>
          <cell r="F73">
            <v>943806604.37829947</v>
          </cell>
          <cell r="G73">
            <v>1315975123.4475124</v>
          </cell>
          <cell r="M73">
            <v>6391482.4500000002</v>
          </cell>
          <cell r="V73">
            <v>73</v>
          </cell>
        </row>
        <row r="74">
          <cell r="B74">
            <v>30102</v>
          </cell>
          <cell r="C74" t="str">
            <v>Clover Garden Charter School</v>
          </cell>
          <cell r="D74">
            <v>1519454.8899999997</v>
          </cell>
          <cell r="E74">
            <v>1936670.5900000003</v>
          </cell>
          <cell r="F74">
            <v>14860235.458700003</v>
          </cell>
          <cell r="G74">
            <v>24565618.844999999</v>
          </cell>
          <cell r="M74">
            <v>111275.96</v>
          </cell>
          <cell r="V74">
            <v>74</v>
          </cell>
        </row>
        <row r="75">
          <cell r="B75">
            <v>30103</v>
          </cell>
          <cell r="C75" t="str">
            <v>River Mill Academy Charter</v>
          </cell>
          <cell r="D75">
            <v>2123645.1999999993</v>
          </cell>
          <cell r="E75">
            <v>2194122.9700000007</v>
          </cell>
          <cell r="F75">
            <v>20471167.812699996</v>
          </cell>
          <cell r="G75">
            <v>28106871.640900012</v>
          </cell>
          <cell r="M75">
            <v>129638.95</v>
          </cell>
          <cell r="V75">
            <v>75</v>
          </cell>
        </row>
        <row r="76">
          <cell r="B76">
            <v>30104</v>
          </cell>
          <cell r="C76" t="str">
            <v>The Hawbridge School</v>
          </cell>
          <cell r="D76">
            <v>975550.09999999974</v>
          </cell>
          <cell r="E76">
            <v>1290327.7399999995</v>
          </cell>
          <cell r="F76">
            <v>10020105.476999996</v>
          </cell>
          <cell r="G76">
            <v>17922597.775549997</v>
          </cell>
          <cell r="M76">
            <v>72361.23</v>
          </cell>
          <cell r="V76">
            <v>76</v>
          </cell>
        </row>
        <row r="77">
          <cell r="B77">
            <v>30105</v>
          </cell>
          <cell r="C77" t="str">
            <v>Alamance Community College</v>
          </cell>
          <cell r="D77">
            <v>12276715.640000001</v>
          </cell>
          <cell r="E77">
            <v>12013260.689999999</v>
          </cell>
          <cell r="F77">
            <v>93694444.576300025</v>
          </cell>
          <cell r="G77">
            <v>122039540.98607707</v>
          </cell>
          <cell r="M77">
            <v>700821.97</v>
          </cell>
          <cell r="V77">
            <v>77</v>
          </cell>
        </row>
        <row r="78">
          <cell r="B78">
            <v>30200</v>
          </cell>
          <cell r="C78" t="str">
            <v>Alexander County Schools</v>
          </cell>
          <cell r="D78">
            <v>25525775.909999959</v>
          </cell>
          <cell r="E78">
            <v>25714708.279999994</v>
          </cell>
          <cell r="F78">
            <v>220167585.53150004</v>
          </cell>
          <cell r="G78">
            <v>289255275.02418065</v>
          </cell>
          <cell r="M78">
            <v>1467244.5999999999</v>
          </cell>
          <cell r="V78">
            <v>78</v>
          </cell>
        </row>
        <row r="79">
          <cell r="B79">
            <v>30300</v>
          </cell>
          <cell r="C79" t="str">
            <v>Alleghany County Schools</v>
          </cell>
          <cell r="D79">
            <v>8764748.0699999966</v>
          </cell>
          <cell r="E79">
            <v>8935775.4199999999</v>
          </cell>
          <cell r="F79">
            <v>74847802.275299981</v>
          </cell>
          <cell r="G79">
            <v>99135837.153100967</v>
          </cell>
          <cell r="M79">
            <v>514114.92000000004</v>
          </cell>
          <cell r="V79">
            <v>79</v>
          </cell>
        </row>
        <row r="80">
          <cell r="B80">
            <v>30400</v>
          </cell>
          <cell r="C80" t="str">
            <v>Anson County Schools</v>
          </cell>
          <cell r="D80">
            <v>18511623.109999988</v>
          </cell>
          <cell r="E80">
            <v>17862843.95999999</v>
          </cell>
          <cell r="F80">
            <v>145560271.24089998</v>
          </cell>
          <cell r="G80">
            <v>182571738.43050006</v>
          </cell>
          <cell r="M80">
            <v>1037458.53</v>
          </cell>
          <cell r="V80">
            <v>80</v>
          </cell>
        </row>
        <row r="81">
          <cell r="B81">
            <v>30405</v>
          </cell>
          <cell r="C81" t="str">
            <v>South Piedmont Community College</v>
          </cell>
          <cell r="D81">
            <v>10676622.369999995</v>
          </cell>
          <cell r="E81">
            <v>10981955.869999997</v>
          </cell>
          <cell r="F81">
            <v>94571837.140199959</v>
          </cell>
          <cell r="G81">
            <v>126665953.00343375</v>
          </cell>
          <cell r="M81">
            <v>631676.55999999994</v>
          </cell>
          <cell r="V81">
            <v>81</v>
          </cell>
        </row>
        <row r="82">
          <cell r="B82">
            <v>30500</v>
          </cell>
          <cell r="C82" t="str">
            <v>Ashe County Schools</v>
          </cell>
          <cell r="D82">
            <v>16891159.300000008</v>
          </cell>
          <cell r="E82">
            <v>17406464.430000011</v>
          </cell>
          <cell r="F82">
            <v>142492235.53230006</v>
          </cell>
          <cell r="G82">
            <v>192489327.76847321</v>
          </cell>
          <cell r="M82">
            <v>1000188.52</v>
          </cell>
          <cell r="V82">
            <v>82</v>
          </cell>
        </row>
        <row r="83">
          <cell r="B83">
            <v>30600</v>
          </cell>
          <cell r="C83" t="str">
            <v>Avery County Schools</v>
          </cell>
          <cell r="D83">
            <v>13347129.399999995</v>
          </cell>
          <cell r="E83">
            <v>13750307.159999993</v>
          </cell>
          <cell r="F83">
            <v>110626073.18459992</v>
          </cell>
          <cell r="G83">
            <v>149968079.5864</v>
          </cell>
          <cell r="M83">
            <v>781149.03999999992</v>
          </cell>
          <cell r="V83">
            <v>83</v>
          </cell>
        </row>
        <row r="84">
          <cell r="B84">
            <v>30601</v>
          </cell>
          <cell r="C84" t="str">
            <v>Grandfather Academy</v>
          </cell>
          <cell r="D84">
            <v>301713.57</v>
          </cell>
          <cell r="E84">
            <v>283559.88999999996</v>
          </cell>
          <cell r="F84">
            <v>2883222.6488999999</v>
          </cell>
          <cell r="G84">
            <v>3758350.7156000002</v>
          </cell>
          <cell r="M84">
            <v>16741.000000000004</v>
          </cell>
          <cell r="V84">
            <v>84</v>
          </cell>
        </row>
        <row r="85">
          <cell r="B85">
            <v>30700</v>
          </cell>
          <cell r="C85" t="str">
            <v>Beaufort County Schools</v>
          </cell>
          <cell r="D85">
            <v>35950135.379999995</v>
          </cell>
          <cell r="E85">
            <v>35413191.710000023</v>
          </cell>
          <cell r="F85">
            <v>295446375.5456</v>
          </cell>
          <cell r="G85">
            <v>384055889.41871679</v>
          </cell>
          <cell r="M85">
            <v>2064064.7600000002</v>
          </cell>
          <cell r="V85">
            <v>85</v>
          </cell>
        </row>
        <row r="86">
          <cell r="B86">
            <v>30705</v>
          </cell>
          <cell r="C86" t="str">
            <v>Beaufort County Community College</v>
          </cell>
          <cell r="D86">
            <v>7067343.4100000011</v>
          </cell>
          <cell r="E86">
            <v>7293056.6900000023</v>
          </cell>
          <cell r="F86">
            <v>55357607.234200016</v>
          </cell>
          <cell r="G86">
            <v>76342124.522497058</v>
          </cell>
          <cell r="M86">
            <v>429161.42999999993</v>
          </cell>
          <cell r="V86">
            <v>86</v>
          </cell>
        </row>
        <row r="87">
          <cell r="B87">
            <v>30800</v>
          </cell>
          <cell r="C87" t="str">
            <v>Bertie County Schools</v>
          </cell>
          <cell r="D87">
            <v>14889750.080000015</v>
          </cell>
          <cell r="E87">
            <v>14297118.020000001</v>
          </cell>
          <cell r="F87">
            <v>120965830.46959998</v>
          </cell>
          <cell r="G87">
            <v>149249889.03292903</v>
          </cell>
          <cell r="M87">
            <v>840230.13</v>
          </cell>
          <cell r="V87">
            <v>87</v>
          </cell>
        </row>
        <row r="88">
          <cell r="B88">
            <v>30900</v>
          </cell>
          <cell r="C88" t="str">
            <v>Bladen County Schools</v>
          </cell>
          <cell r="D88">
            <v>24470480.339999992</v>
          </cell>
          <cell r="E88">
            <v>23961633.410000011</v>
          </cell>
          <cell r="F88">
            <v>193657797.64629993</v>
          </cell>
          <cell r="G88">
            <v>249150663.22814754</v>
          </cell>
          <cell r="M88">
            <v>1375376.3199999998</v>
          </cell>
          <cell r="V88">
            <v>88</v>
          </cell>
        </row>
        <row r="89">
          <cell r="B89">
            <v>30905</v>
          </cell>
          <cell r="C89" t="str">
            <v>Bladen Community College</v>
          </cell>
          <cell r="D89">
            <v>5695714.0800000029</v>
          </cell>
          <cell r="E89">
            <v>5723122.6500000013</v>
          </cell>
          <cell r="F89">
            <v>42095421.583200015</v>
          </cell>
          <cell r="G89">
            <v>51575576.516830571</v>
          </cell>
          <cell r="M89">
            <v>315615.95</v>
          </cell>
          <cell r="V89">
            <v>89</v>
          </cell>
        </row>
        <row r="90">
          <cell r="B90">
            <v>31000</v>
          </cell>
          <cell r="C90" t="str">
            <v>Brunswick County Schools</v>
          </cell>
          <cell r="D90">
            <v>64948632.759999983</v>
          </cell>
          <cell r="E90">
            <v>64067581.710000083</v>
          </cell>
          <cell r="F90">
            <v>534620340.58959943</v>
          </cell>
          <cell r="G90">
            <v>709717633.272493</v>
          </cell>
          <cell r="M90">
            <v>3691012.3200000003</v>
          </cell>
          <cell r="V90">
            <v>90</v>
          </cell>
        </row>
        <row r="91">
          <cell r="B91">
            <v>31005</v>
          </cell>
          <cell r="C91" t="str">
            <v>Brunswick Community College</v>
          </cell>
          <cell r="D91">
            <v>7141530.990000003</v>
          </cell>
          <cell r="E91">
            <v>7512434.1100000022</v>
          </cell>
          <cell r="F91">
            <v>52990233.921899997</v>
          </cell>
          <cell r="G91">
            <v>70495969.770887136</v>
          </cell>
          <cell r="M91">
            <v>429428.59</v>
          </cell>
          <cell r="V91">
            <v>91</v>
          </cell>
        </row>
        <row r="92">
          <cell r="B92">
            <v>31100</v>
          </cell>
          <cell r="C92" t="str">
            <v>Buncombe County Schools</v>
          </cell>
          <cell r="D92">
            <v>127855359.8200004</v>
          </cell>
          <cell r="E92">
            <v>129776898.55999997</v>
          </cell>
          <cell r="F92">
            <v>1096255442.8021002</v>
          </cell>
          <cell r="G92">
            <v>1481539091.7470157</v>
          </cell>
          <cell r="M92">
            <v>7441833.4299999997</v>
          </cell>
          <cell r="V92">
            <v>92</v>
          </cell>
        </row>
        <row r="93">
          <cell r="B93">
            <v>31101</v>
          </cell>
          <cell r="C93" t="str">
            <v>F. Delany New School For Children</v>
          </cell>
          <cell r="D93">
            <v>752793.35</v>
          </cell>
          <cell r="E93">
            <v>758738.24999999988</v>
          </cell>
          <cell r="F93">
            <v>7874178.2448999994</v>
          </cell>
          <cell r="G93">
            <v>10039090.600400001</v>
          </cell>
          <cell r="M93">
            <v>43901.68</v>
          </cell>
          <cell r="V93">
            <v>93</v>
          </cell>
        </row>
        <row r="94">
          <cell r="B94">
            <v>31102</v>
          </cell>
          <cell r="C94" t="str">
            <v>Evergreen Community Charter School</v>
          </cell>
          <cell r="D94">
            <v>1767528.4500000009</v>
          </cell>
          <cell r="E94">
            <v>1780792.73</v>
          </cell>
          <cell r="F94">
            <v>17834011.990000006</v>
          </cell>
          <cell r="G94">
            <v>24905613.844707288</v>
          </cell>
          <cell r="M94">
            <v>100928.47</v>
          </cell>
          <cell r="V94">
            <v>94</v>
          </cell>
        </row>
        <row r="95">
          <cell r="B95">
            <v>31105</v>
          </cell>
          <cell r="C95" t="str">
            <v>Asheville-Buncombe Technical College</v>
          </cell>
          <cell r="D95">
            <v>21910659.469999976</v>
          </cell>
          <cell r="E95">
            <v>21942969.110000011</v>
          </cell>
          <cell r="F95">
            <v>181017184.37960017</v>
          </cell>
          <cell r="G95">
            <v>236729179.39203152</v>
          </cell>
          <cell r="M95">
            <v>1267278.3799999999</v>
          </cell>
          <cell r="V95">
            <v>95</v>
          </cell>
        </row>
        <row r="96">
          <cell r="B96">
            <v>31110</v>
          </cell>
          <cell r="C96" t="str">
            <v>Asheville City Schools</v>
          </cell>
          <cell r="D96">
            <v>28750380.699999977</v>
          </cell>
          <cell r="E96">
            <v>28443769.960000005</v>
          </cell>
          <cell r="F96">
            <v>261926022.04389995</v>
          </cell>
          <cell r="G96">
            <v>343947043.29053557</v>
          </cell>
          <cell r="M96">
            <v>1632015.24</v>
          </cell>
          <cell r="V96">
            <v>96</v>
          </cell>
        </row>
        <row r="97">
          <cell r="B97">
            <v>31200</v>
          </cell>
          <cell r="C97" t="str">
            <v>Burke County Schools</v>
          </cell>
          <cell r="D97">
            <v>62905900.439999983</v>
          </cell>
          <cell r="E97">
            <v>63059125.209999941</v>
          </cell>
          <cell r="F97">
            <v>540345065.27859974</v>
          </cell>
          <cell r="G97">
            <v>700390399.49469924</v>
          </cell>
          <cell r="M97">
            <v>3576358.79</v>
          </cell>
          <cell r="V97">
            <v>97</v>
          </cell>
        </row>
        <row r="98">
          <cell r="B98">
            <v>31205</v>
          </cell>
          <cell r="C98" t="str">
            <v>Western Piedmont Community College</v>
          </cell>
          <cell r="D98">
            <v>9037730.9999999981</v>
          </cell>
          <cell r="E98">
            <v>8767270.7700000014</v>
          </cell>
          <cell r="F98">
            <v>72265602.304499999</v>
          </cell>
          <cell r="G98">
            <v>86113188.520000011</v>
          </cell>
          <cell r="M98">
            <v>499527.33</v>
          </cell>
          <cell r="V98">
            <v>98</v>
          </cell>
        </row>
        <row r="99">
          <cell r="B99">
            <v>31300</v>
          </cell>
          <cell r="C99" t="str">
            <v>Cabarrus County Schools</v>
          </cell>
          <cell r="D99">
            <v>135311229.06999975</v>
          </cell>
          <cell r="E99">
            <v>143348965.94999999</v>
          </cell>
          <cell r="F99">
            <v>1257837736.1727977</v>
          </cell>
          <cell r="G99">
            <v>1768462598.34375</v>
          </cell>
          <cell r="M99">
            <v>8357210.9700000007</v>
          </cell>
          <cell r="V99">
            <v>99</v>
          </cell>
        </row>
        <row r="100">
          <cell r="B100">
            <v>31301</v>
          </cell>
          <cell r="C100" t="str">
            <v>Carolina International School</v>
          </cell>
          <cell r="D100">
            <v>2023366.7800000003</v>
          </cell>
          <cell r="E100">
            <v>2594207.0499999993</v>
          </cell>
          <cell r="F100">
            <v>20676946.978299998</v>
          </cell>
          <cell r="G100">
            <v>34071367.213900007</v>
          </cell>
          <cell r="M100">
            <v>160406.21000000002</v>
          </cell>
          <cell r="V100">
            <v>100</v>
          </cell>
        </row>
        <row r="101">
          <cell r="B101">
            <v>31320</v>
          </cell>
          <cell r="C101" t="str">
            <v>Kannapolis City Schools</v>
          </cell>
          <cell r="D101">
            <v>26524779.199999981</v>
          </cell>
          <cell r="E101">
            <v>27324139.419999998</v>
          </cell>
          <cell r="F101">
            <v>246221894.77109998</v>
          </cell>
          <cell r="G101">
            <v>331389648.85337532</v>
          </cell>
          <cell r="M101">
            <v>1579369.91</v>
          </cell>
          <cell r="V101">
            <v>101</v>
          </cell>
        </row>
        <row r="102">
          <cell r="B102">
            <v>31400</v>
          </cell>
          <cell r="C102" t="str">
            <v>Caldwell County Schools</v>
          </cell>
          <cell r="D102">
            <v>61460651.279999897</v>
          </cell>
          <cell r="E102">
            <v>62632254.550000124</v>
          </cell>
          <cell r="F102">
            <v>519676465.63999957</v>
          </cell>
          <cell r="G102">
            <v>690951239.94812691</v>
          </cell>
          <cell r="M102">
            <v>3601142.0500000003</v>
          </cell>
          <cell r="V102">
            <v>102</v>
          </cell>
        </row>
        <row r="103">
          <cell r="B103">
            <v>31405</v>
          </cell>
          <cell r="C103" t="str">
            <v>Caldwell Community College</v>
          </cell>
          <cell r="D103">
            <v>14777320.380000012</v>
          </cell>
          <cell r="E103">
            <v>14321380.540000012</v>
          </cell>
          <cell r="F103">
            <v>113182789.79310001</v>
          </cell>
          <cell r="G103">
            <v>139189350.79784983</v>
          </cell>
          <cell r="M103">
            <v>826096.32000000018</v>
          </cell>
          <cell r="V103">
            <v>103</v>
          </cell>
        </row>
        <row r="104">
          <cell r="B104">
            <v>31500</v>
          </cell>
          <cell r="C104" t="str">
            <v>Camden County Schools</v>
          </cell>
          <cell r="D104">
            <v>9852711.339999998</v>
          </cell>
          <cell r="E104">
            <v>10090422.93</v>
          </cell>
          <cell r="F104">
            <v>81809654.070100054</v>
          </cell>
          <cell r="G104">
            <v>106680078.60839999</v>
          </cell>
          <cell r="M104">
            <v>584050.2699999999</v>
          </cell>
          <cell r="V104">
            <v>104</v>
          </cell>
        </row>
        <row r="105">
          <cell r="B105">
            <v>31600</v>
          </cell>
          <cell r="C105" t="str">
            <v>Carteret County Schools</v>
          </cell>
          <cell r="D105">
            <v>44501315.880000032</v>
          </cell>
          <cell r="E105">
            <v>44557895.530000061</v>
          </cell>
          <cell r="F105">
            <v>366224690.73940021</v>
          </cell>
          <cell r="G105">
            <v>493095520.61112005</v>
          </cell>
          <cell r="M105">
            <v>2539583.1999999997</v>
          </cell>
          <cell r="V105">
            <v>105</v>
          </cell>
        </row>
        <row r="106">
          <cell r="B106">
            <v>31605</v>
          </cell>
          <cell r="C106" t="str">
            <v>Carteret Community College</v>
          </cell>
          <cell r="D106">
            <v>7012980.4799999986</v>
          </cell>
          <cell r="E106">
            <v>7142382.8599999985</v>
          </cell>
          <cell r="F106">
            <v>51480581.102199972</v>
          </cell>
          <cell r="G106">
            <v>67874025.654912695</v>
          </cell>
          <cell r="M106">
            <v>418219.78</v>
          </cell>
          <cell r="V106">
            <v>106</v>
          </cell>
        </row>
        <row r="107">
          <cell r="B107">
            <v>31700</v>
          </cell>
          <cell r="C107" t="str">
            <v>Caswell County Schools</v>
          </cell>
          <cell r="D107">
            <v>13968786.370000007</v>
          </cell>
          <cell r="E107">
            <v>13772995.999999993</v>
          </cell>
          <cell r="F107">
            <v>109954546.40759997</v>
          </cell>
          <cell r="G107">
            <v>143096515.73373985</v>
          </cell>
          <cell r="M107">
            <v>811590.37000000011</v>
          </cell>
          <cell r="V107">
            <v>107</v>
          </cell>
        </row>
        <row r="108">
          <cell r="B108">
            <v>31800</v>
          </cell>
          <cell r="C108" t="str">
            <v>Catawba County Schools</v>
          </cell>
          <cell r="D108">
            <v>81039419.090000018</v>
          </cell>
          <cell r="E108">
            <v>82414063.260000065</v>
          </cell>
          <cell r="F108">
            <v>687927268.97030091</v>
          </cell>
          <cell r="G108">
            <v>907197434.60667217</v>
          </cell>
          <cell r="M108">
            <v>4666941.1500000004</v>
          </cell>
          <cell r="V108">
            <v>108</v>
          </cell>
        </row>
        <row r="109">
          <cell r="B109">
            <v>31805</v>
          </cell>
          <cell r="C109" t="str">
            <v>Catawba Valley Community College</v>
          </cell>
          <cell r="D109">
            <v>17361800.369999994</v>
          </cell>
          <cell r="E109">
            <v>16926582.729999989</v>
          </cell>
          <cell r="F109">
            <v>130528452.04869987</v>
          </cell>
          <cell r="G109">
            <v>168763191.96074688</v>
          </cell>
          <cell r="M109">
            <v>984462.41000000015</v>
          </cell>
          <cell r="V109">
            <v>109</v>
          </cell>
        </row>
        <row r="110">
          <cell r="B110">
            <v>31810</v>
          </cell>
          <cell r="C110" t="str">
            <v>Hickory City Schools</v>
          </cell>
          <cell r="D110">
            <v>19785394.159999996</v>
          </cell>
          <cell r="E110">
            <v>20050932.22000001</v>
          </cell>
          <cell r="F110">
            <v>166799813.75370002</v>
          </cell>
          <cell r="G110">
            <v>225416660.24890015</v>
          </cell>
          <cell r="M110">
            <v>1164278.3999999999</v>
          </cell>
          <cell r="V110">
            <v>110</v>
          </cell>
        </row>
        <row r="111">
          <cell r="B111">
            <v>31820</v>
          </cell>
          <cell r="C111" t="str">
            <v>Newton-Conover City Schools</v>
          </cell>
          <cell r="D111">
            <v>16095314.310000001</v>
          </cell>
          <cell r="E111">
            <v>16854643.890000008</v>
          </cell>
          <cell r="F111">
            <v>145330374.45430011</v>
          </cell>
          <cell r="G111">
            <v>201114695.69890016</v>
          </cell>
          <cell r="M111">
            <v>966713.2899999998</v>
          </cell>
          <cell r="V111">
            <v>111</v>
          </cell>
        </row>
        <row r="112">
          <cell r="B112">
            <v>31900</v>
          </cell>
          <cell r="C112" t="str">
            <v>Chatham County Schools</v>
          </cell>
          <cell r="D112">
            <v>45419718.050000034</v>
          </cell>
          <cell r="E112">
            <v>45846473.449999966</v>
          </cell>
          <cell r="F112">
            <v>398867950.97809964</v>
          </cell>
          <cell r="G112">
            <v>529647263.10611236</v>
          </cell>
          <cell r="M112">
            <v>2656470.5000000005</v>
          </cell>
          <cell r="V112">
            <v>112</v>
          </cell>
        </row>
        <row r="113">
          <cell r="B113">
            <v>32000</v>
          </cell>
          <cell r="C113" t="str">
            <v>Cherokee County Schools</v>
          </cell>
          <cell r="D113">
            <v>17939030.000000004</v>
          </cell>
          <cell r="E113">
            <v>18666686.109999992</v>
          </cell>
          <cell r="F113">
            <v>151756448.22019994</v>
          </cell>
          <cell r="G113">
            <v>212912478.82260874</v>
          </cell>
          <cell r="M113">
            <v>1088380.05</v>
          </cell>
          <cell r="V113">
            <v>113</v>
          </cell>
        </row>
        <row r="114">
          <cell r="B114">
            <v>32005</v>
          </cell>
          <cell r="C114" t="str">
            <v>Tri-County Community College</v>
          </cell>
          <cell r="D114">
            <v>4433596.3600000013</v>
          </cell>
          <cell r="E114">
            <v>4742534.0500000007</v>
          </cell>
          <cell r="F114">
            <v>33707948.462099999</v>
          </cell>
          <cell r="G114">
            <v>48015712.040344745</v>
          </cell>
          <cell r="M114">
            <v>273319.93000000005</v>
          </cell>
          <cell r="V114">
            <v>114</v>
          </cell>
        </row>
        <row r="115">
          <cell r="B115">
            <v>32100</v>
          </cell>
          <cell r="C115" t="str">
            <v>Edenton-Chowan County Schools</v>
          </cell>
          <cell r="D115">
            <v>12579217.870000005</v>
          </cell>
          <cell r="E115">
            <v>12404863.179999989</v>
          </cell>
          <cell r="F115">
            <v>103670001.09210008</v>
          </cell>
          <cell r="G115">
            <v>132767746.29320997</v>
          </cell>
          <cell r="M115">
            <v>701321.67</v>
          </cell>
          <cell r="V115">
            <v>115</v>
          </cell>
        </row>
        <row r="116">
          <cell r="B116">
            <v>32200</v>
          </cell>
          <cell r="C116" t="str">
            <v>Clay County Schools</v>
          </cell>
          <cell r="D116">
            <v>7162579.6999999974</v>
          </cell>
          <cell r="E116">
            <v>7296762.5800000038</v>
          </cell>
          <cell r="F116">
            <v>58227961.717499994</v>
          </cell>
          <cell r="G116">
            <v>81734057.554073185</v>
          </cell>
          <cell r="M116">
            <v>423160.93</v>
          </cell>
          <cell r="V116">
            <v>116</v>
          </cell>
        </row>
        <row r="117">
          <cell r="B117">
            <v>32300</v>
          </cell>
          <cell r="C117" t="str">
            <v>Cleveland County Schools</v>
          </cell>
          <cell r="D117">
            <v>79222817.200000063</v>
          </cell>
          <cell r="E117">
            <v>80257674.519999996</v>
          </cell>
          <cell r="F117">
            <v>694105623.57039905</v>
          </cell>
          <cell r="G117">
            <v>929025133.40120316</v>
          </cell>
          <cell r="M117">
            <v>4600158.58</v>
          </cell>
          <cell r="V117">
            <v>117</v>
          </cell>
        </row>
        <row r="118">
          <cell r="B118">
            <v>32305</v>
          </cell>
          <cell r="C118" t="str">
            <v>Cleveland Technical College</v>
          </cell>
          <cell r="D118">
            <v>9432073.8199999966</v>
          </cell>
          <cell r="E118">
            <v>9632273.0300000012</v>
          </cell>
          <cell r="F118">
            <v>72434493.646200001</v>
          </cell>
          <cell r="G118">
            <v>95464721.90110001</v>
          </cell>
          <cell r="M118">
            <v>562796.46</v>
          </cell>
          <cell r="V118">
            <v>118</v>
          </cell>
        </row>
        <row r="119">
          <cell r="B119">
            <v>32400</v>
          </cell>
          <cell r="C119" t="str">
            <v>Columbus County Schools</v>
          </cell>
          <cell r="D119">
            <v>30307843.97000001</v>
          </cell>
          <cell r="E119">
            <v>31292810.310000047</v>
          </cell>
          <cell r="F119">
            <v>242031931.12379974</v>
          </cell>
          <cell r="G119">
            <v>329063471.68641323</v>
          </cell>
          <cell r="M119">
            <v>1803256.7000000002</v>
          </cell>
          <cell r="V119">
            <v>119</v>
          </cell>
        </row>
        <row r="120">
          <cell r="B120">
            <v>32405</v>
          </cell>
          <cell r="C120" t="str">
            <v>Southeastern Community College</v>
          </cell>
          <cell r="D120">
            <v>8855177.1099999994</v>
          </cell>
          <cell r="E120">
            <v>8446599.3999999985</v>
          </cell>
          <cell r="F120">
            <v>66011949.488999985</v>
          </cell>
          <cell r="G120">
            <v>82246311.512199968</v>
          </cell>
          <cell r="M120">
            <v>488429.27999999997</v>
          </cell>
          <cell r="V120">
            <v>120</v>
          </cell>
        </row>
        <row r="121">
          <cell r="B121">
            <v>32410</v>
          </cell>
          <cell r="C121" t="str">
            <v>Whiteville City Schools</v>
          </cell>
          <cell r="D121">
            <v>12562228.100000007</v>
          </cell>
          <cell r="E121">
            <v>12612983.220000003</v>
          </cell>
          <cell r="F121">
            <v>100461318.99999997</v>
          </cell>
          <cell r="G121">
            <v>131058988.42799997</v>
          </cell>
          <cell r="M121">
            <v>724239.97</v>
          </cell>
          <cell r="V121">
            <v>121</v>
          </cell>
        </row>
        <row r="122">
          <cell r="B122">
            <v>32500</v>
          </cell>
          <cell r="C122" t="str">
            <v>New Bern/Craven County Board Of Education</v>
          </cell>
          <cell r="D122">
            <v>65739933.16999986</v>
          </cell>
          <cell r="E122">
            <v>66814500.440000139</v>
          </cell>
          <cell r="F122">
            <v>553734799.86949992</v>
          </cell>
          <cell r="G122">
            <v>751463628.71451771</v>
          </cell>
          <cell r="M122">
            <v>3858650.53</v>
          </cell>
          <cell r="V122">
            <v>122</v>
          </cell>
        </row>
        <row r="123">
          <cell r="B123">
            <v>32505</v>
          </cell>
          <cell r="C123" t="str">
            <v>Craven Community College</v>
          </cell>
          <cell r="D123">
            <v>10164390.000000006</v>
          </cell>
          <cell r="E123">
            <v>10117872.079999996</v>
          </cell>
          <cell r="F123">
            <v>82144699.435000017</v>
          </cell>
          <cell r="G123">
            <v>109586342.02042952</v>
          </cell>
          <cell r="M123">
            <v>574795.8899999999</v>
          </cell>
          <cell r="V123">
            <v>123</v>
          </cell>
        </row>
        <row r="124">
          <cell r="B124">
            <v>32600</v>
          </cell>
          <cell r="C124" t="str">
            <v>Cumberland County Schools</v>
          </cell>
          <cell r="D124">
            <v>241973389.43999976</v>
          </cell>
          <cell r="E124">
            <v>236983812.70999849</v>
          </cell>
          <cell r="F124">
            <v>2087538107.7927005</v>
          </cell>
          <cell r="G124">
            <v>2698672922.500627</v>
          </cell>
          <cell r="M124">
            <v>13526134.420000002</v>
          </cell>
          <cell r="V124">
            <v>124</v>
          </cell>
        </row>
        <row r="125">
          <cell r="B125">
            <v>32605</v>
          </cell>
          <cell r="C125" t="str">
            <v>Fayetteville Technical Community College</v>
          </cell>
          <cell r="D125">
            <v>36527293.129999988</v>
          </cell>
          <cell r="E125">
            <v>37431550.5</v>
          </cell>
          <cell r="F125">
            <v>281698716.81259972</v>
          </cell>
          <cell r="G125">
            <v>383772986.3054682</v>
          </cell>
          <cell r="M125">
            <v>2132182.7000000002</v>
          </cell>
          <cell r="V125">
            <v>125</v>
          </cell>
        </row>
        <row r="126">
          <cell r="B126">
            <v>32700</v>
          </cell>
          <cell r="C126" t="str">
            <v>Currituck County Schools</v>
          </cell>
          <cell r="D126">
            <v>20244862.339999989</v>
          </cell>
          <cell r="E126">
            <v>20714552.539999999</v>
          </cell>
          <cell r="F126">
            <v>169456624.49879983</v>
          </cell>
          <cell r="G126">
            <v>229541841.44503731</v>
          </cell>
          <cell r="M126">
            <v>1207773.6499999999</v>
          </cell>
          <cell r="V126">
            <v>126</v>
          </cell>
        </row>
        <row r="127">
          <cell r="B127">
            <v>32800</v>
          </cell>
          <cell r="C127" t="str">
            <v>Dare County Schools</v>
          </cell>
          <cell r="D127">
            <v>31316632.339999981</v>
          </cell>
          <cell r="E127">
            <v>31559927.679999985</v>
          </cell>
          <cell r="F127">
            <v>231824683.23170018</v>
          </cell>
          <cell r="G127">
            <v>307712099.49276775</v>
          </cell>
          <cell r="M127">
            <v>1812643.01</v>
          </cell>
          <cell r="V127">
            <v>127</v>
          </cell>
        </row>
        <row r="128">
          <cell r="B128">
            <v>32900</v>
          </cell>
          <cell r="C128" t="str">
            <v>Davidson County Schools</v>
          </cell>
          <cell r="D128">
            <v>85207736.559999779</v>
          </cell>
          <cell r="E128">
            <v>86770011.830000177</v>
          </cell>
          <cell r="F128">
            <v>732544895.72070062</v>
          </cell>
          <cell r="G128">
            <v>979338173.18845117</v>
          </cell>
          <cell r="M128">
            <v>4967240.21</v>
          </cell>
          <cell r="V128">
            <v>128</v>
          </cell>
        </row>
        <row r="129">
          <cell r="B129">
            <v>32901</v>
          </cell>
          <cell r="C129" t="str">
            <v>Invest Collegiate Charter School</v>
          </cell>
          <cell r="D129">
            <v>1347489.2899999998</v>
          </cell>
          <cell r="E129">
            <v>2206162.0200000005</v>
          </cell>
          <cell r="F129">
            <v>13834081.556499997</v>
          </cell>
          <cell r="G129">
            <v>33655641.5145</v>
          </cell>
          <cell r="M129">
            <v>123637.35999999997</v>
          </cell>
          <cell r="V129">
            <v>129</v>
          </cell>
        </row>
        <row r="130">
          <cell r="B130">
            <v>32905</v>
          </cell>
          <cell r="C130" t="str">
            <v>Davidson County Community College</v>
          </cell>
          <cell r="D130">
            <v>13299918.769999998</v>
          </cell>
          <cell r="E130">
            <v>13363003.759999996</v>
          </cell>
          <cell r="F130">
            <v>108969942.02679999</v>
          </cell>
          <cell r="G130">
            <v>141526662.77274996</v>
          </cell>
          <cell r="M130">
            <v>768667.2300000001</v>
          </cell>
          <cell r="V130">
            <v>130</v>
          </cell>
        </row>
        <row r="131">
          <cell r="B131">
            <v>32910</v>
          </cell>
          <cell r="C131" t="str">
            <v>Lexington City Schools</v>
          </cell>
          <cell r="D131">
            <v>16201975.220000017</v>
          </cell>
          <cell r="E131">
            <v>16502634.739999995</v>
          </cell>
          <cell r="F131">
            <v>135416117.9043</v>
          </cell>
          <cell r="G131">
            <v>178247922.94302073</v>
          </cell>
          <cell r="M131">
            <v>957832.84</v>
          </cell>
          <cell r="V131">
            <v>131</v>
          </cell>
        </row>
        <row r="132">
          <cell r="B132">
            <v>32920</v>
          </cell>
          <cell r="C132" t="str">
            <v>Thomasville City Schools</v>
          </cell>
          <cell r="D132">
            <v>12994875.190000003</v>
          </cell>
          <cell r="E132">
            <v>12899764.759999992</v>
          </cell>
          <cell r="F132">
            <v>112511051.44719993</v>
          </cell>
          <cell r="G132">
            <v>146242903.88170004</v>
          </cell>
          <cell r="M132">
            <v>766288.93</v>
          </cell>
          <cell r="V132">
            <v>132</v>
          </cell>
        </row>
        <row r="133">
          <cell r="B133">
            <v>33000</v>
          </cell>
          <cell r="C133" t="str">
            <v>Davie County Schools</v>
          </cell>
          <cell r="D133">
            <v>32690806.749999974</v>
          </cell>
          <cell r="E133">
            <v>32554020.660000037</v>
          </cell>
          <cell r="F133">
            <v>286175444.66159993</v>
          </cell>
          <cell r="G133">
            <v>378285211.09255856</v>
          </cell>
          <cell r="M133">
            <v>1861430.54</v>
          </cell>
          <cell r="V133">
            <v>133</v>
          </cell>
        </row>
        <row r="134">
          <cell r="B134">
            <v>33001</v>
          </cell>
          <cell r="C134" t="str">
            <v>N.E. Regional School For Biotechnology</v>
          </cell>
          <cell r="D134">
            <v>583559.75</v>
          </cell>
          <cell r="E134">
            <v>746290.78</v>
          </cell>
          <cell r="F134">
            <v>6160817.843700001</v>
          </cell>
          <cell r="G134">
            <v>10066611.2788</v>
          </cell>
          <cell r="M134">
            <v>49703.859999999993</v>
          </cell>
          <cell r="V134">
            <v>134</v>
          </cell>
        </row>
        <row r="135">
          <cell r="B135">
            <v>33027</v>
          </cell>
          <cell r="C135" t="str">
            <v>Cornerstone Academy</v>
          </cell>
          <cell r="D135">
            <v>2098097.4</v>
          </cell>
          <cell r="E135">
            <v>2796774.3499999982</v>
          </cell>
          <cell r="F135">
            <v>22279178.684700012</v>
          </cell>
          <cell r="G135">
            <v>38902117.024400003</v>
          </cell>
          <cell r="M135">
            <v>153643.65000000002</v>
          </cell>
          <cell r="V135">
            <v>135</v>
          </cell>
        </row>
        <row r="136">
          <cell r="B136">
            <v>33100</v>
          </cell>
          <cell r="C136" t="str">
            <v>Duplin County Schools</v>
          </cell>
          <cell r="D136">
            <v>45657689.179999955</v>
          </cell>
          <cell r="E136">
            <v>48424353.820000038</v>
          </cell>
          <cell r="F136">
            <v>383169764.52360028</v>
          </cell>
          <cell r="G136">
            <v>540831654.12982905</v>
          </cell>
          <cell r="M136">
            <v>2815157.9</v>
          </cell>
          <cell r="V136">
            <v>136</v>
          </cell>
        </row>
        <row r="137">
          <cell r="B137">
            <v>33105</v>
          </cell>
          <cell r="C137" t="str">
            <v>James Sprunt Technical College</v>
          </cell>
          <cell r="D137">
            <v>6230244.6800000016</v>
          </cell>
          <cell r="E137">
            <v>5705826.6699999999</v>
          </cell>
          <cell r="F137">
            <v>48983556.219799981</v>
          </cell>
          <cell r="G137">
            <v>60795810.004299961</v>
          </cell>
          <cell r="M137">
            <v>325797.21999999991</v>
          </cell>
          <cell r="V137">
            <v>137</v>
          </cell>
        </row>
        <row r="138">
          <cell r="B138">
            <v>33200</v>
          </cell>
          <cell r="C138" t="str">
            <v>Durham Public Schools</v>
          </cell>
          <cell r="D138">
            <v>192393437.68000066</v>
          </cell>
          <cell r="E138">
            <v>198407653.93000114</v>
          </cell>
          <cell r="F138">
            <v>1705876350.6737006</v>
          </cell>
          <cell r="G138">
            <v>2360413438.8245788</v>
          </cell>
          <cell r="M138">
            <v>11538019.280000001</v>
          </cell>
          <cell r="V138">
            <v>138</v>
          </cell>
        </row>
        <row r="139">
          <cell r="B139">
            <v>33202</v>
          </cell>
          <cell r="C139" t="str">
            <v>Central Park School For Children</v>
          </cell>
          <cell r="D139">
            <v>1826455.58</v>
          </cell>
          <cell r="E139">
            <v>2083307.32</v>
          </cell>
          <cell r="F139">
            <v>18316075.637599997</v>
          </cell>
          <cell r="G139">
            <v>28241064.610799994</v>
          </cell>
          <cell r="M139">
            <v>129400.48999999999</v>
          </cell>
          <cell r="V139">
            <v>139</v>
          </cell>
        </row>
        <row r="140">
          <cell r="B140">
            <v>33203</v>
          </cell>
          <cell r="C140" t="str">
            <v>Healthy Start Academy</v>
          </cell>
          <cell r="D140">
            <v>1267860.8600000003</v>
          </cell>
          <cell r="E140">
            <v>1400711.38</v>
          </cell>
          <cell r="F140">
            <v>12715691.774200002</v>
          </cell>
          <cell r="G140">
            <v>19541158.916000001</v>
          </cell>
          <cell r="M140">
            <v>79264.840000000011</v>
          </cell>
          <cell r="V140">
            <v>140</v>
          </cell>
        </row>
        <row r="141">
          <cell r="B141">
            <v>33204</v>
          </cell>
          <cell r="C141" t="str">
            <v>Voyager Academy</v>
          </cell>
          <cell r="D141">
            <v>4636538.4700000025</v>
          </cell>
          <cell r="E141">
            <v>4874017.7599999988</v>
          </cell>
          <cell r="F141">
            <v>46426053.481499992</v>
          </cell>
          <cell r="G141">
            <v>68952111.42930001</v>
          </cell>
          <cell r="M141">
            <v>284204.88999999996</v>
          </cell>
          <cell r="V141">
            <v>141</v>
          </cell>
        </row>
        <row r="142">
          <cell r="B142">
            <v>33205</v>
          </cell>
          <cell r="C142" t="str">
            <v>Durham Technical Institute</v>
          </cell>
          <cell r="D142">
            <v>17003235.209999997</v>
          </cell>
          <cell r="E142">
            <v>17495640.5</v>
          </cell>
          <cell r="F142">
            <v>137046543.072</v>
          </cell>
          <cell r="G142">
            <v>190436540.39355904</v>
          </cell>
          <cell r="M142">
            <v>1025837.1900000001</v>
          </cell>
          <cell r="V142">
            <v>142</v>
          </cell>
        </row>
        <row r="143">
          <cell r="B143">
            <v>33206</v>
          </cell>
          <cell r="C143" t="str">
            <v>Bear Grass Charter School</v>
          </cell>
          <cell r="D143">
            <v>1281442.6299999999</v>
          </cell>
          <cell r="E143">
            <v>1272069.9199999997</v>
          </cell>
          <cell r="F143">
            <v>12167202.5986</v>
          </cell>
          <cell r="G143">
            <v>15561724.852200005</v>
          </cell>
          <cell r="M143">
            <v>72229.179999999993</v>
          </cell>
          <cell r="V143">
            <v>143</v>
          </cell>
        </row>
        <row r="144">
          <cell r="B144">
            <v>33207</v>
          </cell>
          <cell r="C144" t="str">
            <v>Invest Collegiate Charter (Buncombe)</v>
          </cell>
          <cell r="D144">
            <v>747052.84</v>
          </cell>
          <cell r="E144">
            <v>1940969.2600000007</v>
          </cell>
          <cell r="F144">
            <v>8592327.6204000004</v>
          </cell>
          <cell r="G144">
            <v>31930114.221099988</v>
          </cell>
          <cell r="M144">
            <v>137746.23000000001</v>
          </cell>
          <cell r="V144">
            <v>144</v>
          </cell>
        </row>
        <row r="145">
          <cell r="B145">
            <v>33208</v>
          </cell>
          <cell r="C145" t="str">
            <v>Kipp Halifax College Prep Charter</v>
          </cell>
          <cell r="D145">
            <v>233474.93999999997</v>
          </cell>
          <cell r="E145">
            <v>364821.84</v>
          </cell>
          <cell r="F145">
            <v>2361138.2366000004</v>
          </cell>
          <cell r="G145">
            <v>5103787.2952999994</v>
          </cell>
          <cell r="M145">
            <v>28186.83</v>
          </cell>
          <cell r="V145">
            <v>145</v>
          </cell>
        </row>
        <row r="146">
          <cell r="B146">
            <v>33209</v>
          </cell>
          <cell r="C146" t="str">
            <v>Pioneer Springs Community Charter</v>
          </cell>
          <cell r="D146">
            <v>478723.3</v>
          </cell>
          <cell r="E146">
            <v>801128.51</v>
          </cell>
          <cell r="F146">
            <v>5414746.1972000012</v>
          </cell>
          <cell r="G146">
            <v>11768698.4888</v>
          </cell>
          <cell r="M146">
            <v>45089.120000000003</v>
          </cell>
          <cell r="V146">
            <v>146</v>
          </cell>
        </row>
        <row r="147">
          <cell r="B147">
            <v>33300</v>
          </cell>
          <cell r="C147" t="str">
            <v>Edgecombe County Schools</v>
          </cell>
          <cell r="D147">
            <v>30039631.739999976</v>
          </cell>
          <cell r="E147">
            <v>30152921.930000052</v>
          </cell>
          <cell r="F147">
            <v>254249312.88950005</v>
          </cell>
          <cell r="G147">
            <v>340240809.52600038</v>
          </cell>
          <cell r="M147">
            <v>1724356.99</v>
          </cell>
          <cell r="V147">
            <v>147</v>
          </cell>
        </row>
        <row r="148">
          <cell r="B148">
            <v>33305</v>
          </cell>
          <cell r="C148" t="str">
            <v>Edgecombe Technical College</v>
          </cell>
          <cell r="D148">
            <v>9638960.1099999994</v>
          </cell>
          <cell r="E148">
            <v>9481893.4399999995</v>
          </cell>
          <cell r="F148">
            <v>67918415.264599994</v>
          </cell>
          <cell r="G148">
            <v>86758747.13913925</v>
          </cell>
          <cell r="M148">
            <v>553706.70000000007</v>
          </cell>
          <cell r="V148">
            <v>148</v>
          </cell>
        </row>
        <row r="149">
          <cell r="B149">
            <v>33400</v>
          </cell>
          <cell r="C149" t="str">
            <v>Winston-Salem-Forsyth County Schools</v>
          </cell>
          <cell r="D149">
            <v>267475359.33000049</v>
          </cell>
          <cell r="E149">
            <v>271727145.94999874</v>
          </cell>
          <cell r="F149">
            <v>2247124548.495707</v>
          </cell>
          <cell r="G149">
            <v>3025967618.994173</v>
          </cell>
          <cell r="M149">
            <v>15713796.310000002</v>
          </cell>
          <cell r="V149">
            <v>149</v>
          </cell>
        </row>
        <row r="150">
          <cell r="B150">
            <v>33402</v>
          </cell>
          <cell r="C150" t="str">
            <v>Arts Based Elementary Charter</v>
          </cell>
          <cell r="D150">
            <v>1600124.9800000007</v>
          </cell>
          <cell r="E150">
            <v>1807378.6900000004</v>
          </cell>
          <cell r="F150">
            <v>16724103.943499999</v>
          </cell>
          <cell r="G150">
            <v>23937073.506199997</v>
          </cell>
          <cell r="M150">
            <v>103491.48999999999</v>
          </cell>
          <cell r="V150">
            <v>150</v>
          </cell>
        </row>
        <row r="151">
          <cell r="B151">
            <v>33405</v>
          </cell>
          <cell r="C151" t="str">
            <v>Forsyth Technical Institute</v>
          </cell>
          <cell r="D151">
            <v>28325932.84999999</v>
          </cell>
          <cell r="E151">
            <v>29326717.320000004</v>
          </cell>
          <cell r="F151">
            <v>226003589.73210004</v>
          </cell>
          <cell r="G151">
            <v>304144971.65534997</v>
          </cell>
          <cell r="M151">
            <v>1679024.1600000001</v>
          </cell>
          <cell r="V151">
            <v>151</v>
          </cell>
        </row>
        <row r="152">
          <cell r="B152">
            <v>33500</v>
          </cell>
          <cell r="C152" t="str">
            <v>Franklin County Schools</v>
          </cell>
          <cell r="D152">
            <v>41685067.619999982</v>
          </cell>
          <cell r="E152">
            <v>43377886.109999992</v>
          </cell>
          <cell r="F152">
            <v>361955196.75179976</v>
          </cell>
          <cell r="G152">
            <v>505844242.20540476</v>
          </cell>
          <cell r="M152">
            <v>2528393.9399999995</v>
          </cell>
          <cell r="V152">
            <v>152</v>
          </cell>
        </row>
        <row r="153">
          <cell r="B153">
            <v>33501</v>
          </cell>
          <cell r="C153" t="str">
            <v>A Childs Garden Charter (AKA Cross Creek Charter)</v>
          </cell>
          <cell r="D153">
            <v>744154.34</v>
          </cell>
          <cell r="E153">
            <v>814819.99</v>
          </cell>
          <cell r="F153">
            <v>7457116.5794999991</v>
          </cell>
          <cell r="G153">
            <v>10504364.202400001</v>
          </cell>
          <cell r="M153">
            <v>49061.13</v>
          </cell>
          <cell r="V153">
            <v>153</v>
          </cell>
        </row>
        <row r="154">
          <cell r="B154">
            <v>33600</v>
          </cell>
          <cell r="C154" t="str">
            <v>Gaston County Schools</v>
          </cell>
          <cell r="D154">
            <v>132541224.41000038</v>
          </cell>
          <cell r="E154">
            <v>138243699.03999978</v>
          </cell>
          <cell r="F154">
            <v>1153602483.013</v>
          </cell>
          <cell r="G154">
            <v>1603241985.7174375</v>
          </cell>
          <cell r="M154">
            <v>8055759.8799999999</v>
          </cell>
          <cell r="V154">
            <v>154</v>
          </cell>
        </row>
        <row r="155">
          <cell r="B155">
            <v>33605</v>
          </cell>
          <cell r="C155" t="str">
            <v>Gaston College</v>
          </cell>
          <cell r="D155">
            <v>20628390.429999985</v>
          </cell>
          <cell r="E155">
            <v>21891172.329999983</v>
          </cell>
          <cell r="F155">
            <v>158200358.54609978</v>
          </cell>
          <cell r="G155">
            <v>213443448.58930016</v>
          </cell>
          <cell r="M155">
            <v>1278907.46</v>
          </cell>
          <cell r="V155">
            <v>155</v>
          </cell>
        </row>
        <row r="156">
          <cell r="B156">
            <v>33700</v>
          </cell>
          <cell r="C156" t="str">
            <v>Gates County Schools</v>
          </cell>
          <cell r="D156">
            <v>11002251.23000001</v>
          </cell>
          <cell r="E156">
            <v>10624542.059999999</v>
          </cell>
          <cell r="F156">
            <v>90149223.248599991</v>
          </cell>
          <cell r="G156">
            <v>113746970.07750002</v>
          </cell>
          <cell r="M156">
            <v>581800.07999999996</v>
          </cell>
          <cell r="V156">
            <v>156</v>
          </cell>
        </row>
        <row r="157">
          <cell r="B157">
            <v>33800</v>
          </cell>
          <cell r="C157" t="str">
            <v>Graham County Schools</v>
          </cell>
          <cell r="D157">
            <v>7488526.8900000053</v>
          </cell>
          <cell r="E157">
            <v>7657986.129999998</v>
          </cell>
          <cell r="F157">
            <v>63136367.960599981</v>
          </cell>
          <cell r="G157">
            <v>86004421.076900065</v>
          </cell>
          <cell r="M157">
            <v>448022.58999999997</v>
          </cell>
          <cell r="V157">
            <v>157</v>
          </cell>
        </row>
        <row r="158">
          <cell r="B158">
            <v>33900</v>
          </cell>
          <cell r="C158" t="str">
            <v>Granville County Schools And Oxford Orphanage</v>
          </cell>
          <cell r="D158">
            <v>38842735.289999992</v>
          </cell>
          <cell r="E158">
            <v>40592529.850000031</v>
          </cell>
          <cell r="F158">
            <v>330042793.80299991</v>
          </cell>
          <cell r="G158">
            <v>448699530.14413673</v>
          </cell>
          <cell r="M158">
            <v>2321466.9900000002</v>
          </cell>
          <cell r="V158">
            <v>158</v>
          </cell>
        </row>
        <row r="159">
          <cell r="B159">
            <v>34000</v>
          </cell>
          <cell r="C159" t="str">
            <v>Greene County Schools</v>
          </cell>
          <cell r="D159">
            <v>16898888.390000001</v>
          </cell>
          <cell r="E159">
            <v>16688110.669999991</v>
          </cell>
          <cell r="F159">
            <v>150543233.05450007</v>
          </cell>
          <cell r="G159">
            <v>195735824.92934257</v>
          </cell>
          <cell r="M159">
            <v>961712.79</v>
          </cell>
          <cell r="V159">
            <v>159</v>
          </cell>
        </row>
        <row r="160">
          <cell r="B160">
            <v>34100</v>
          </cell>
          <cell r="C160" t="str">
            <v>Guilford County Schools</v>
          </cell>
          <cell r="D160">
            <v>380089037.70000285</v>
          </cell>
          <cell r="E160">
            <v>379271646.59000385</v>
          </cell>
          <cell r="F160">
            <v>3367191402.8343058</v>
          </cell>
          <cell r="G160">
            <v>4441086748.0954542</v>
          </cell>
          <cell r="M160">
            <v>21659015.900000002</v>
          </cell>
          <cell r="V160">
            <v>160</v>
          </cell>
        </row>
        <row r="161">
          <cell r="B161">
            <v>34105</v>
          </cell>
          <cell r="C161" t="str">
            <v>Guilford Technical Community College</v>
          </cell>
          <cell r="D161">
            <v>35681492.379999988</v>
          </cell>
          <cell r="E161">
            <v>35328585.719999991</v>
          </cell>
          <cell r="F161">
            <v>291489891.90259999</v>
          </cell>
          <cell r="G161">
            <v>372585535.59367543</v>
          </cell>
          <cell r="M161">
            <v>2032892.2400000002</v>
          </cell>
          <cell r="V161">
            <v>161</v>
          </cell>
        </row>
        <row r="162">
          <cell r="B162">
            <v>34200</v>
          </cell>
          <cell r="C162" t="str">
            <v>Halifax County Schools</v>
          </cell>
          <cell r="D162">
            <v>18791556.239999983</v>
          </cell>
          <cell r="E162">
            <v>16579502.449999988</v>
          </cell>
          <cell r="F162">
            <v>148167777.89740002</v>
          </cell>
          <cell r="G162">
            <v>170585589.21027422</v>
          </cell>
          <cell r="M162">
            <v>895134.38</v>
          </cell>
          <cell r="V162">
            <v>162</v>
          </cell>
        </row>
        <row r="163">
          <cell r="B163">
            <v>34205</v>
          </cell>
          <cell r="C163" t="str">
            <v>Halifax Community College</v>
          </cell>
          <cell r="D163">
            <v>7243825.2300000023</v>
          </cell>
          <cell r="E163">
            <v>7032339.1499999976</v>
          </cell>
          <cell r="F163">
            <v>53943092.6435</v>
          </cell>
          <cell r="G163">
            <v>69599223.944643199</v>
          </cell>
          <cell r="M163">
            <v>398210.05</v>
          </cell>
          <cell r="V163">
            <v>163</v>
          </cell>
        </row>
        <row r="164">
          <cell r="B164">
            <v>34220</v>
          </cell>
          <cell r="C164" t="str">
            <v>Roanoke Rapids City Schools</v>
          </cell>
          <cell r="D164">
            <v>14949699.830000006</v>
          </cell>
          <cell r="E164">
            <v>15110977.050000003</v>
          </cell>
          <cell r="F164">
            <v>118429909.89819995</v>
          </cell>
          <cell r="G164">
            <v>155206534.69359991</v>
          </cell>
          <cell r="M164">
            <v>875993.44</v>
          </cell>
          <cell r="V164">
            <v>164</v>
          </cell>
        </row>
        <row r="165">
          <cell r="B165">
            <v>34230</v>
          </cell>
          <cell r="C165" t="str">
            <v>Weldon City Schools</v>
          </cell>
          <cell r="D165">
            <v>6700183.9900000012</v>
          </cell>
          <cell r="E165">
            <v>6807248.9900000021</v>
          </cell>
          <cell r="F165">
            <v>55045539.019500002</v>
          </cell>
          <cell r="G165">
            <v>73076508.394220456</v>
          </cell>
          <cell r="M165">
            <v>383407.63</v>
          </cell>
          <cell r="V165">
            <v>165</v>
          </cell>
        </row>
        <row r="166">
          <cell r="B166">
            <v>34300</v>
          </cell>
          <cell r="C166" t="str">
            <v>Harnett County Schools</v>
          </cell>
          <cell r="D166">
            <v>87666995.99999994</v>
          </cell>
          <cell r="E166">
            <v>88020095.33999981</v>
          </cell>
          <cell r="F166">
            <v>790961804.42079854</v>
          </cell>
          <cell r="G166">
            <v>1049072210.1307783</v>
          </cell>
          <cell r="M166">
            <v>5145791.63</v>
          </cell>
          <cell r="V166">
            <v>166</v>
          </cell>
        </row>
        <row r="167">
          <cell r="B167">
            <v>34400</v>
          </cell>
          <cell r="C167" t="str">
            <v>Haywood County Schools</v>
          </cell>
          <cell r="D167">
            <v>37703209.599999957</v>
          </cell>
          <cell r="E167">
            <v>38324638.400000051</v>
          </cell>
          <cell r="F167">
            <v>330333674.88579983</v>
          </cell>
          <cell r="G167">
            <v>445321897.43584991</v>
          </cell>
          <cell r="M167">
            <v>2200991.9500000002</v>
          </cell>
          <cell r="V167">
            <v>167</v>
          </cell>
        </row>
        <row r="168">
          <cell r="B168">
            <v>34405</v>
          </cell>
          <cell r="C168" t="str">
            <v>Haywood Technical College</v>
          </cell>
          <cell r="D168">
            <v>7796539.9800000051</v>
          </cell>
          <cell r="E168">
            <v>8141265.6999999993</v>
          </cell>
          <cell r="F168">
            <v>67443710.810500026</v>
          </cell>
          <cell r="G168">
            <v>93311472.113350034</v>
          </cell>
          <cell r="M168">
            <v>470881.04</v>
          </cell>
          <cell r="V168">
            <v>168</v>
          </cell>
        </row>
        <row r="169">
          <cell r="B169">
            <v>34500</v>
          </cell>
          <cell r="C169" t="str">
            <v>Henderson County Schools</v>
          </cell>
          <cell r="D169">
            <v>65171651.7999999</v>
          </cell>
          <cell r="E169">
            <v>66754769.790000111</v>
          </cell>
          <cell r="F169">
            <v>561355987.82840014</v>
          </cell>
          <cell r="G169">
            <v>765261550.13365066</v>
          </cell>
          <cell r="M169">
            <v>3820570.3299999996</v>
          </cell>
          <cell r="V169">
            <v>169</v>
          </cell>
        </row>
        <row r="170">
          <cell r="B170">
            <v>34501</v>
          </cell>
          <cell r="C170" t="str">
            <v>Mountain Community School</v>
          </cell>
          <cell r="D170">
            <v>804887.60000000009</v>
          </cell>
          <cell r="E170">
            <v>756108.58000000007</v>
          </cell>
          <cell r="F170">
            <v>7235431.0033</v>
          </cell>
          <cell r="G170">
            <v>8785160.5747999996</v>
          </cell>
          <cell r="M170">
            <v>43751.279999999992</v>
          </cell>
          <cell r="V170">
            <v>170</v>
          </cell>
        </row>
        <row r="171">
          <cell r="B171">
            <v>34505</v>
          </cell>
          <cell r="C171" t="str">
            <v>Blue Ridge Community College</v>
          </cell>
          <cell r="D171">
            <v>9196687.3600000031</v>
          </cell>
          <cell r="E171">
            <v>9672640.7699999996</v>
          </cell>
          <cell r="F171">
            <v>69681023.913699985</v>
          </cell>
          <cell r="G171">
            <v>94589426.762144983</v>
          </cell>
          <cell r="M171">
            <v>550374.14999999991</v>
          </cell>
          <cell r="V171">
            <v>171</v>
          </cell>
        </row>
        <row r="172">
          <cell r="B172">
            <v>34600</v>
          </cell>
          <cell r="C172" t="str">
            <v>Hertford County Schools</v>
          </cell>
          <cell r="D172">
            <v>16989970.689999994</v>
          </cell>
          <cell r="E172">
            <v>16910461.929999992</v>
          </cell>
          <cell r="F172">
            <v>137730573.17679998</v>
          </cell>
          <cell r="G172">
            <v>180240834.44930002</v>
          </cell>
          <cell r="M172">
            <v>969396.17</v>
          </cell>
          <cell r="V172">
            <v>172</v>
          </cell>
        </row>
        <row r="173">
          <cell r="B173">
            <v>34605</v>
          </cell>
          <cell r="C173" t="str">
            <v>Roanoke-Chowan Community College</v>
          </cell>
          <cell r="D173">
            <v>3903033.63</v>
          </cell>
          <cell r="E173">
            <v>4201772.21</v>
          </cell>
          <cell r="F173">
            <v>29988984.926500004</v>
          </cell>
          <cell r="G173">
            <v>42171665.991499998</v>
          </cell>
          <cell r="M173">
            <v>241490.59</v>
          </cell>
          <cell r="V173">
            <v>173</v>
          </cell>
        </row>
        <row r="174">
          <cell r="B174">
            <v>34700</v>
          </cell>
          <cell r="C174" t="str">
            <v>Hoke County Schools</v>
          </cell>
          <cell r="D174">
            <v>38046585.169999994</v>
          </cell>
          <cell r="E174">
            <v>39591307.19000005</v>
          </cell>
          <cell r="F174">
            <v>355386227.61370003</v>
          </cell>
          <cell r="G174">
            <v>502347260.23419255</v>
          </cell>
          <cell r="M174">
            <v>2283360.0299999998</v>
          </cell>
          <cell r="V174">
            <v>174</v>
          </cell>
        </row>
        <row r="175">
          <cell r="B175">
            <v>34800</v>
          </cell>
          <cell r="C175" t="str">
            <v>Hyde County Schools</v>
          </cell>
          <cell r="D175">
            <v>4912898.5600000024</v>
          </cell>
          <cell r="E175">
            <v>5121679.4700000016</v>
          </cell>
          <cell r="F175">
            <v>36137845.977499999</v>
          </cell>
          <cell r="G175">
            <v>51423047.80969999</v>
          </cell>
          <cell r="M175">
            <v>302836.2</v>
          </cell>
          <cell r="V175">
            <v>175</v>
          </cell>
        </row>
        <row r="176">
          <cell r="B176">
            <v>34900</v>
          </cell>
          <cell r="C176" t="str">
            <v>Iredell County Schools</v>
          </cell>
          <cell r="D176">
            <v>95953710.000000164</v>
          </cell>
          <cell r="E176">
            <v>96933813.520000041</v>
          </cell>
          <cell r="F176">
            <v>827633809.60330069</v>
          </cell>
          <cell r="G176">
            <v>1094443212.7282977</v>
          </cell>
          <cell r="M176">
            <v>5516097.8100000005</v>
          </cell>
          <cell r="V176">
            <v>176</v>
          </cell>
        </row>
        <row r="177">
          <cell r="B177">
            <v>34901</v>
          </cell>
          <cell r="C177" t="str">
            <v>American Renaissance Middle School</v>
          </cell>
          <cell r="D177">
            <v>2047338.7399999998</v>
          </cell>
          <cell r="E177">
            <v>2162233.81</v>
          </cell>
          <cell r="F177">
            <v>19571119.108699996</v>
          </cell>
          <cell r="G177">
            <v>27909201.869599998</v>
          </cell>
          <cell r="M177">
            <v>122589.16000000002</v>
          </cell>
          <cell r="V177">
            <v>177</v>
          </cell>
        </row>
        <row r="178">
          <cell r="B178">
            <v>34903</v>
          </cell>
          <cell r="C178" t="str">
            <v>Success Institute</v>
          </cell>
          <cell r="D178">
            <v>295846.37</v>
          </cell>
          <cell r="E178">
            <v>241292.06</v>
          </cell>
          <cell r="F178">
            <v>1952862.3412000001</v>
          </cell>
          <cell r="G178">
            <v>1750220.3961999998</v>
          </cell>
          <cell r="M178">
            <v>15207.669999999998</v>
          </cell>
          <cell r="V178">
            <v>178</v>
          </cell>
        </row>
        <row r="179">
          <cell r="B179">
            <v>34905</v>
          </cell>
          <cell r="C179" t="str">
            <v>Mitchell Community College</v>
          </cell>
          <cell r="D179">
            <v>10861096.220000008</v>
          </cell>
          <cell r="E179">
            <v>10185169.599999998</v>
          </cell>
          <cell r="F179">
            <v>88254760.301699966</v>
          </cell>
          <cell r="G179">
            <v>110145218.94029997</v>
          </cell>
          <cell r="M179">
            <v>574849.68999999994</v>
          </cell>
          <cell r="V179">
            <v>179</v>
          </cell>
        </row>
        <row r="180">
          <cell r="B180">
            <v>34910</v>
          </cell>
          <cell r="C180" t="str">
            <v>Mooresville City Schools</v>
          </cell>
          <cell r="D180">
            <v>27815335.029999979</v>
          </cell>
          <cell r="E180">
            <v>28760253.99000001</v>
          </cell>
          <cell r="F180">
            <v>249116192.37790003</v>
          </cell>
          <cell r="G180">
            <v>344826539.49079365</v>
          </cell>
          <cell r="M180">
            <v>1663838.31</v>
          </cell>
          <cell r="V180">
            <v>180</v>
          </cell>
        </row>
        <row r="181">
          <cell r="B181">
            <v>35000</v>
          </cell>
          <cell r="C181" t="str">
            <v>Jackson County Schools</v>
          </cell>
          <cell r="D181">
            <v>18809247.109999999</v>
          </cell>
          <cell r="E181">
            <v>18923949.79000001</v>
          </cell>
          <cell r="F181">
            <v>165578477.62439996</v>
          </cell>
          <cell r="G181">
            <v>221604541.90329152</v>
          </cell>
          <cell r="M181">
            <v>1123383.75</v>
          </cell>
          <cell r="V181">
            <v>181</v>
          </cell>
        </row>
        <row r="182">
          <cell r="B182">
            <v>35005</v>
          </cell>
          <cell r="C182" t="str">
            <v>Southwestern Community College</v>
          </cell>
          <cell r="D182">
            <v>9040718.5099999942</v>
          </cell>
          <cell r="E182">
            <v>9473854.3199999947</v>
          </cell>
          <cell r="F182">
            <v>76549898.889899999</v>
          </cell>
          <cell r="G182">
            <v>104446843.56925759</v>
          </cell>
          <cell r="M182">
            <v>546952.01</v>
          </cell>
          <cell r="V182">
            <v>182</v>
          </cell>
        </row>
        <row r="183">
          <cell r="B183">
            <v>35100</v>
          </cell>
          <cell r="C183" t="str">
            <v>Johnston County Schools</v>
          </cell>
          <cell r="D183">
            <v>155746591.00000027</v>
          </cell>
          <cell r="E183">
            <v>160761230.99999928</v>
          </cell>
          <cell r="F183">
            <v>1419794838.4342992</v>
          </cell>
          <cell r="G183">
            <v>1943610128.088058</v>
          </cell>
          <cell r="M183">
            <v>9279436.1999999993</v>
          </cell>
          <cell r="V183">
            <v>183</v>
          </cell>
        </row>
        <row r="184">
          <cell r="B184">
            <v>35105</v>
          </cell>
          <cell r="C184" t="str">
            <v>Johnston Technical College</v>
          </cell>
          <cell r="D184">
            <v>14689301.380000019</v>
          </cell>
          <cell r="E184">
            <v>15728539.479999999</v>
          </cell>
          <cell r="F184">
            <v>130060784.8611999</v>
          </cell>
          <cell r="G184">
            <v>180913688.44229022</v>
          </cell>
          <cell r="M184">
            <v>887406.2100000002</v>
          </cell>
          <cell r="V184">
            <v>184</v>
          </cell>
        </row>
        <row r="185">
          <cell r="B185">
            <v>35106</v>
          </cell>
          <cell r="C185" t="str">
            <v>Neuse Charter School</v>
          </cell>
          <cell r="D185">
            <v>2897664.0999999996</v>
          </cell>
          <cell r="E185">
            <v>3395559.830000001</v>
          </cell>
          <cell r="F185">
            <v>29906751.935900003</v>
          </cell>
          <cell r="G185">
            <v>45347219.3248</v>
          </cell>
          <cell r="M185">
            <v>191932.71</v>
          </cell>
          <cell r="V185">
            <v>185</v>
          </cell>
        </row>
        <row r="186">
          <cell r="B186">
            <v>35200</v>
          </cell>
          <cell r="C186" t="str">
            <v>Jones County Schools</v>
          </cell>
          <cell r="D186">
            <v>7932774.8499999987</v>
          </cell>
          <cell r="E186">
            <v>8278732.1899999976</v>
          </cell>
          <cell r="F186">
            <v>61090043.161999963</v>
          </cell>
          <cell r="G186">
            <v>83553045.66460003</v>
          </cell>
          <cell r="M186">
            <v>476656.06</v>
          </cell>
          <cell r="V186">
            <v>186</v>
          </cell>
        </row>
        <row r="187">
          <cell r="B187">
            <v>35300</v>
          </cell>
          <cell r="C187" t="str">
            <v>Sanford-Lee County Board Of Education</v>
          </cell>
          <cell r="D187">
            <v>46228675.499999963</v>
          </cell>
          <cell r="E187">
            <v>47527684.359999925</v>
          </cell>
          <cell r="F187">
            <v>405789074.6906001</v>
          </cell>
          <cell r="G187">
            <v>569720738.94249952</v>
          </cell>
          <cell r="M187">
            <v>2829384.72</v>
          </cell>
          <cell r="V187">
            <v>187</v>
          </cell>
        </row>
        <row r="188">
          <cell r="B188">
            <v>35305</v>
          </cell>
          <cell r="C188" t="str">
            <v>Central Carolina Community College</v>
          </cell>
          <cell r="D188">
            <v>17606707.239999987</v>
          </cell>
          <cell r="E188">
            <v>18830477.289999992</v>
          </cell>
          <cell r="F188">
            <v>147185182.02880001</v>
          </cell>
          <cell r="G188">
            <v>214516259.31055698</v>
          </cell>
          <cell r="M188">
            <v>1121723.2100000002</v>
          </cell>
          <cell r="V188">
            <v>188</v>
          </cell>
        </row>
        <row r="189">
          <cell r="B189">
            <v>35400</v>
          </cell>
          <cell r="C189" t="str">
            <v>Lenoir County Schools</v>
          </cell>
          <cell r="D189">
            <v>41247451.629999936</v>
          </cell>
          <cell r="E189">
            <v>41850396.309999958</v>
          </cell>
          <cell r="F189">
            <v>341011721.65120065</v>
          </cell>
          <cell r="G189">
            <v>455841642.2640931</v>
          </cell>
          <cell r="M189">
            <v>2417648.89</v>
          </cell>
          <cell r="V189">
            <v>189</v>
          </cell>
        </row>
        <row r="190">
          <cell r="B190">
            <v>35401</v>
          </cell>
          <cell r="C190" t="str">
            <v>Childrens Village Academy</v>
          </cell>
          <cell r="D190">
            <v>371769.55</v>
          </cell>
          <cell r="E190">
            <v>344520.31</v>
          </cell>
          <cell r="F190">
            <v>3208962.2691000002</v>
          </cell>
          <cell r="G190">
            <v>4197896.2397000007</v>
          </cell>
          <cell r="M190">
            <v>22698.78</v>
          </cell>
          <cell r="V190">
            <v>190</v>
          </cell>
        </row>
        <row r="191">
          <cell r="B191">
            <v>35405</v>
          </cell>
          <cell r="C191" t="str">
            <v>Lenoir County Community College</v>
          </cell>
          <cell r="D191">
            <v>13499277.029999997</v>
          </cell>
          <cell r="E191">
            <v>14071193.000000006</v>
          </cell>
          <cell r="F191">
            <v>112003256.63830002</v>
          </cell>
          <cell r="G191">
            <v>158082423.65269998</v>
          </cell>
          <cell r="M191">
            <v>816379.52</v>
          </cell>
          <cell r="V191">
            <v>191</v>
          </cell>
        </row>
        <row r="192">
          <cell r="B192">
            <v>35500</v>
          </cell>
          <cell r="C192" t="str">
            <v>Lincoln County Schools</v>
          </cell>
          <cell r="D192">
            <v>54233858.759999864</v>
          </cell>
          <cell r="E192">
            <v>55798882.090000018</v>
          </cell>
          <cell r="F192">
            <v>481781308.9702996</v>
          </cell>
          <cell r="G192">
            <v>649863438.98545659</v>
          </cell>
          <cell r="M192">
            <v>3177916.0800000005</v>
          </cell>
          <cell r="V192">
            <v>192</v>
          </cell>
        </row>
        <row r="193">
          <cell r="B193">
            <v>35600</v>
          </cell>
          <cell r="C193" t="str">
            <v>Macon County Schools</v>
          </cell>
          <cell r="D193">
            <v>22146187.539999947</v>
          </cell>
          <cell r="E193">
            <v>22403744.750000019</v>
          </cell>
          <cell r="F193">
            <v>187976347.73040006</v>
          </cell>
          <cell r="G193">
            <v>249039963.56705093</v>
          </cell>
          <cell r="M193">
            <v>1305102.3500000003</v>
          </cell>
          <cell r="V193">
            <v>193</v>
          </cell>
        </row>
        <row r="194">
          <cell r="B194">
            <v>35700</v>
          </cell>
          <cell r="C194" t="str">
            <v>Madison County Schools</v>
          </cell>
          <cell r="D194">
            <v>12825790.349999998</v>
          </cell>
          <cell r="E194">
            <v>12609939.180000005</v>
          </cell>
          <cell r="F194">
            <v>111991217.40370001</v>
          </cell>
          <cell r="G194">
            <v>140294928.03499994</v>
          </cell>
          <cell r="M194">
            <v>740681.17</v>
          </cell>
          <cell r="V194">
            <v>194</v>
          </cell>
        </row>
        <row r="195">
          <cell r="B195">
            <v>35800</v>
          </cell>
          <cell r="C195" t="str">
            <v>Martin County Schools</v>
          </cell>
          <cell r="D195">
            <v>20140409.27</v>
          </cell>
          <cell r="E195">
            <v>19721483.920000002</v>
          </cell>
          <cell r="F195">
            <v>158297787.06939995</v>
          </cell>
          <cell r="G195">
            <v>202087906.11369976</v>
          </cell>
          <cell r="M195">
            <v>1132700.52</v>
          </cell>
          <cell r="V195">
            <v>195</v>
          </cell>
        </row>
        <row r="196">
          <cell r="B196">
            <v>35805</v>
          </cell>
          <cell r="C196" t="str">
            <v>Martin Community College</v>
          </cell>
          <cell r="D196">
            <v>3054730.0500000007</v>
          </cell>
          <cell r="E196">
            <v>3495280.6200000006</v>
          </cell>
          <cell r="F196">
            <v>23109713.635900009</v>
          </cell>
          <cell r="G196">
            <v>31612496.356900003</v>
          </cell>
          <cell r="M196">
            <v>210359.18</v>
          </cell>
          <cell r="V196">
            <v>196</v>
          </cell>
        </row>
        <row r="197">
          <cell r="B197">
            <v>35900</v>
          </cell>
          <cell r="C197" t="str">
            <v>Mcdowell County Schools</v>
          </cell>
          <cell r="D197">
            <v>32296410.949999969</v>
          </cell>
          <cell r="E197">
            <v>33198038.550000027</v>
          </cell>
          <cell r="F197">
            <v>282897174.7049998</v>
          </cell>
          <cell r="G197">
            <v>379024722.38289273</v>
          </cell>
          <cell r="M197">
            <v>1899327.8199999998</v>
          </cell>
          <cell r="V197">
            <v>197</v>
          </cell>
        </row>
        <row r="198">
          <cell r="B198">
            <v>35905</v>
          </cell>
          <cell r="C198" t="str">
            <v>Mcdowell Technical College</v>
          </cell>
          <cell r="D198">
            <v>5550163.2800000012</v>
          </cell>
          <cell r="E198">
            <v>5626005.3199999994</v>
          </cell>
          <cell r="F198">
            <v>40331169.474400021</v>
          </cell>
          <cell r="G198">
            <v>49838384.816099986</v>
          </cell>
          <cell r="M198">
            <v>326862.16000000003</v>
          </cell>
          <cell r="V198">
            <v>198</v>
          </cell>
        </row>
        <row r="199">
          <cell r="B199">
            <v>36000</v>
          </cell>
          <cell r="C199" t="str">
            <v>Charlotte-Mecklenburg County Schools</v>
          </cell>
          <cell r="D199">
            <v>681625731.35000134</v>
          </cell>
          <cell r="E199">
            <v>714265233.25000679</v>
          </cell>
          <cell r="F199">
            <v>6344928233.2403946</v>
          </cell>
          <cell r="G199">
            <v>8895219968.9437866</v>
          </cell>
          <cell r="M199">
            <v>41564996.18</v>
          </cell>
          <cell r="V199">
            <v>199</v>
          </cell>
        </row>
        <row r="200">
          <cell r="B200">
            <v>36001</v>
          </cell>
          <cell r="C200" t="str">
            <v>Community Charter School</v>
          </cell>
          <cell r="D200">
            <v>372417.35</v>
          </cell>
          <cell r="E200">
            <v>353785.51</v>
          </cell>
          <cell r="F200">
            <v>3595364.1063999999</v>
          </cell>
          <cell r="G200">
            <v>4542279.4012000002</v>
          </cell>
          <cell r="M200">
            <v>20743.060000000001</v>
          </cell>
          <cell r="V200">
            <v>200</v>
          </cell>
        </row>
        <row r="201">
          <cell r="B201">
            <v>36002</v>
          </cell>
          <cell r="C201" t="str">
            <v>Kennedy Charter</v>
          </cell>
          <cell r="D201">
            <v>2425078.2400000002</v>
          </cell>
          <cell r="E201">
            <v>1857050.5799999996</v>
          </cell>
          <cell r="F201">
            <v>25196002.790000003</v>
          </cell>
          <cell r="G201">
            <v>24992530.963199999</v>
          </cell>
          <cell r="M201">
            <v>100328.58999999998</v>
          </cell>
          <cell r="V201">
            <v>201</v>
          </cell>
        </row>
        <row r="202">
          <cell r="B202">
            <v>36003</v>
          </cell>
          <cell r="C202" t="str">
            <v>Community School Of Davidson</v>
          </cell>
          <cell r="D202">
            <v>4658513.9599999981</v>
          </cell>
          <cell r="E202">
            <v>4819997.4300000006</v>
          </cell>
          <cell r="F202">
            <v>48379237.402099974</v>
          </cell>
          <cell r="G202">
            <v>66010446.137750059</v>
          </cell>
          <cell r="M202">
            <v>279634.84000000003</v>
          </cell>
          <cell r="V202">
            <v>202</v>
          </cell>
        </row>
        <row r="203">
          <cell r="B203">
            <v>36004</v>
          </cell>
          <cell r="C203" t="str">
            <v>Corvian Community School</v>
          </cell>
          <cell r="D203">
            <v>1786867.3900000006</v>
          </cell>
          <cell r="E203">
            <v>2255330.2499999995</v>
          </cell>
          <cell r="F203">
            <v>19739524.042199999</v>
          </cell>
          <cell r="G203">
            <v>33599579.738799989</v>
          </cell>
          <cell r="M203">
            <v>131096.16999999998</v>
          </cell>
          <cell r="V203">
            <v>203</v>
          </cell>
        </row>
        <row r="204">
          <cell r="B204">
            <v>36005</v>
          </cell>
          <cell r="C204" t="str">
            <v>Central Piedmont Community College</v>
          </cell>
          <cell r="D204">
            <v>65165142.030000031</v>
          </cell>
          <cell r="E204">
            <v>69143334.120000049</v>
          </cell>
          <cell r="F204">
            <v>531054589.96099967</v>
          </cell>
          <cell r="G204">
            <v>756899607.51857007</v>
          </cell>
          <cell r="M204">
            <v>4000939.22</v>
          </cell>
          <cell r="V204">
            <v>204</v>
          </cell>
        </row>
        <row r="205">
          <cell r="B205">
            <v>36006</v>
          </cell>
          <cell r="C205" t="str">
            <v>Lake Norman Charter School</v>
          </cell>
          <cell r="D205">
            <v>5823841.2600000016</v>
          </cell>
          <cell r="E205">
            <v>6132666.4799999995</v>
          </cell>
          <cell r="F205">
            <v>60069189.214000031</v>
          </cell>
          <cell r="G205">
            <v>82296269.40169999</v>
          </cell>
          <cell r="M205">
            <v>351875.18</v>
          </cell>
          <cell r="V205">
            <v>205</v>
          </cell>
        </row>
        <row r="206">
          <cell r="B206">
            <v>36007</v>
          </cell>
          <cell r="C206" t="str">
            <v>Socrates Academy</v>
          </cell>
          <cell r="D206">
            <v>2071786.96</v>
          </cell>
          <cell r="E206">
            <v>2123885.6199999996</v>
          </cell>
          <cell r="F206">
            <v>20947455.407699998</v>
          </cell>
          <cell r="G206">
            <v>27996668.607399989</v>
          </cell>
          <cell r="M206">
            <v>124428.83</v>
          </cell>
          <cell r="V206">
            <v>206</v>
          </cell>
        </row>
        <row r="207">
          <cell r="B207">
            <v>36008</v>
          </cell>
          <cell r="C207" t="str">
            <v>Pine Lake Prep Charter</v>
          </cell>
          <cell r="D207">
            <v>5639232.1999999993</v>
          </cell>
          <cell r="E207">
            <v>5994908.870000002</v>
          </cell>
          <cell r="F207">
            <v>61533643.993499979</v>
          </cell>
          <cell r="G207">
            <v>87251733.359599978</v>
          </cell>
          <cell r="M207">
            <v>336740.07999999996</v>
          </cell>
          <cell r="V207">
            <v>207</v>
          </cell>
        </row>
        <row r="208">
          <cell r="B208">
            <v>36009</v>
          </cell>
          <cell r="C208" t="str">
            <v>Charlotte Secondary Charter</v>
          </cell>
          <cell r="D208">
            <v>1668773.7199999997</v>
          </cell>
          <cell r="E208">
            <v>1841895.1</v>
          </cell>
          <cell r="F208">
            <v>16918037.484999999</v>
          </cell>
          <cell r="G208">
            <v>27122899.102750003</v>
          </cell>
          <cell r="M208">
            <v>110076.58</v>
          </cell>
          <cell r="V208">
            <v>208</v>
          </cell>
        </row>
        <row r="209">
          <cell r="B209">
            <v>36100</v>
          </cell>
          <cell r="C209" t="str">
            <v>Mitchell County Schools</v>
          </cell>
          <cell r="D209">
            <v>10832002.170000002</v>
          </cell>
          <cell r="E209">
            <v>10989867.26999999</v>
          </cell>
          <cell r="F209">
            <v>87150476.48909995</v>
          </cell>
          <cell r="G209">
            <v>114527189.78119996</v>
          </cell>
          <cell r="M209">
            <v>628618.34</v>
          </cell>
          <cell r="V209">
            <v>209</v>
          </cell>
        </row>
        <row r="210">
          <cell r="B210">
            <v>36102</v>
          </cell>
          <cell r="C210" t="str">
            <v>Kipp Charlotte Charter</v>
          </cell>
          <cell r="D210">
            <v>1482553.2</v>
          </cell>
          <cell r="E210">
            <v>1834403.22</v>
          </cell>
          <cell r="F210">
            <v>16364264.1558</v>
          </cell>
          <cell r="G210">
            <v>27713089.4113</v>
          </cell>
          <cell r="M210">
            <v>102156.22</v>
          </cell>
          <cell r="V210">
            <v>210</v>
          </cell>
        </row>
        <row r="211">
          <cell r="B211">
            <v>36105</v>
          </cell>
          <cell r="C211" t="str">
            <v>Mayland Technical College</v>
          </cell>
          <cell r="D211">
            <v>6093298.2900000019</v>
          </cell>
          <cell r="E211">
            <v>5969869.6899999995</v>
          </cell>
          <cell r="F211">
            <v>45558500.696099989</v>
          </cell>
          <cell r="G211">
            <v>58669980.106100015</v>
          </cell>
          <cell r="M211">
            <v>351269.18999999994</v>
          </cell>
          <cell r="V211">
            <v>211</v>
          </cell>
        </row>
        <row r="212">
          <cell r="B212">
            <v>36200</v>
          </cell>
          <cell r="C212" t="str">
            <v>Montgomery County Schools</v>
          </cell>
          <cell r="D212">
            <v>21942123.84</v>
          </cell>
          <cell r="E212">
            <v>22195620.610000007</v>
          </cell>
          <cell r="F212">
            <v>172980741.7345998</v>
          </cell>
          <cell r="G212">
            <v>235217459.57333708</v>
          </cell>
          <cell r="M212">
            <v>1280053.18</v>
          </cell>
          <cell r="V212">
            <v>212</v>
          </cell>
        </row>
        <row r="213">
          <cell r="B213">
            <v>36205</v>
          </cell>
          <cell r="C213" t="str">
            <v>Montgomery Community College</v>
          </cell>
          <cell r="D213">
            <v>3841057.79</v>
          </cell>
          <cell r="E213">
            <v>3891820.2999999989</v>
          </cell>
          <cell r="F213">
            <v>30920111.273899991</v>
          </cell>
          <cell r="G213">
            <v>41496389.026300006</v>
          </cell>
          <cell r="M213">
            <v>223448.52</v>
          </cell>
          <cell r="V213">
            <v>213</v>
          </cell>
        </row>
        <row r="214">
          <cell r="B214">
            <v>36300</v>
          </cell>
          <cell r="C214" t="str">
            <v>Moore County Schools</v>
          </cell>
          <cell r="D214">
            <v>62785133.499999993</v>
          </cell>
          <cell r="E214">
            <v>65112504.539999925</v>
          </cell>
          <cell r="F214">
            <v>539842785.9162997</v>
          </cell>
          <cell r="G214">
            <v>743835092.31826484</v>
          </cell>
          <cell r="M214">
            <v>3827040.9699999993</v>
          </cell>
          <cell r="V214">
            <v>214</v>
          </cell>
        </row>
        <row r="215">
          <cell r="B215">
            <v>36301</v>
          </cell>
          <cell r="C215" t="str">
            <v>Academy Of Moore County</v>
          </cell>
          <cell r="D215">
            <v>648816.75</v>
          </cell>
          <cell r="E215">
            <v>726906.58000000007</v>
          </cell>
          <cell r="F215">
            <v>5795161.1009999998</v>
          </cell>
          <cell r="G215">
            <v>9600362.6270000003</v>
          </cell>
          <cell r="M215">
            <v>40808.53</v>
          </cell>
          <cell r="V215">
            <v>215</v>
          </cell>
        </row>
        <row r="216">
          <cell r="B216">
            <v>36302</v>
          </cell>
          <cell r="C216" t="str">
            <v>Stars Charter School</v>
          </cell>
          <cell r="D216">
            <v>1398097.9100000001</v>
          </cell>
          <cell r="E216">
            <v>1436669.5200000003</v>
          </cell>
          <cell r="F216">
            <v>13425178.953499999</v>
          </cell>
          <cell r="G216">
            <v>18896299.531399991</v>
          </cell>
          <cell r="M216">
            <v>81262.929999999993</v>
          </cell>
          <cell r="V216">
            <v>216</v>
          </cell>
        </row>
        <row r="217">
          <cell r="B217">
            <v>36305</v>
          </cell>
          <cell r="C217" t="str">
            <v>Sandhills Community College</v>
          </cell>
          <cell r="D217">
            <v>14337065.23</v>
          </cell>
          <cell r="E217">
            <v>14893977.860000012</v>
          </cell>
          <cell r="F217">
            <v>107568019.03640008</v>
          </cell>
          <cell r="G217">
            <v>149767204.85058302</v>
          </cell>
          <cell r="M217">
            <v>853154.71000000008</v>
          </cell>
          <cell r="V217">
            <v>217</v>
          </cell>
        </row>
        <row r="218">
          <cell r="B218">
            <v>36400</v>
          </cell>
          <cell r="C218" t="str">
            <v>Nash-Rocky Mount Schools</v>
          </cell>
          <cell r="D218">
            <v>72903363.039999947</v>
          </cell>
          <cell r="E218">
            <v>73556121.539999887</v>
          </cell>
          <cell r="F218">
            <v>597417872.85470033</v>
          </cell>
          <cell r="G218">
            <v>798178934.62570596</v>
          </cell>
          <cell r="M218">
            <v>4324194.4699999988</v>
          </cell>
          <cell r="V218">
            <v>218</v>
          </cell>
        </row>
        <row r="219">
          <cell r="B219">
            <v>36405</v>
          </cell>
          <cell r="C219" t="str">
            <v>Nash Technical College</v>
          </cell>
          <cell r="D219">
            <v>11692311.660000008</v>
          </cell>
          <cell r="E219">
            <v>12522920.060000004</v>
          </cell>
          <cell r="F219">
            <v>95025215.57510002</v>
          </cell>
          <cell r="G219">
            <v>135739117.66581658</v>
          </cell>
          <cell r="M219">
            <v>730429.57000000007</v>
          </cell>
          <cell r="V219">
            <v>219</v>
          </cell>
        </row>
        <row r="220">
          <cell r="B220">
            <v>36500</v>
          </cell>
          <cell r="C220" t="str">
            <v>New Hanover County Schools</v>
          </cell>
          <cell r="D220">
            <v>135092597.5099999</v>
          </cell>
          <cell r="E220">
            <v>137779977.63999993</v>
          </cell>
          <cell r="F220">
            <v>1152882798.6836998</v>
          </cell>
          <cell r="G220">
            <v>1576913735.8970599</v>
          </cell>
          <cell r="M220">
            <v>7912128.7299999995</v>
          </cell>
          <cell r="V220">
            <v>220</v>
          </cell>
        </row>
        <row r="221">
          <cell r="B221">
            <v>36501</v>
          </cell>
          <cell r="C221" t="str">
            <v>Cape Fear Center For Inquiry</v>
          </cell>
          <cell r="D221">
            <v>1583938.7699999998</v>
          </cell>
          <cell r="E221">
            <v>1499516.45</v>
          </cell>
          <cell r="F221">
            <v>14106043.319899995</v>
          </cell>
          <cell r="G221">
            <v>18846349.271299999</v>
          </cell>
          <cell r="M221">
            <v>85130.3</v>
          </cell>
          <cell r="V221">
            <v>221</v>
          </cell>
        </row>
        <row r="222">
          <cell r="B222">
            <v>36502</v>
          </cell>
          <cell r="C222" t="str">
            <v>Wilmington Preparatory Academy</v>
          </cell>
          <cell r="D222">
            <v>560379.66</v>
          </cell>
          <cell r="E222">
            <v>539505.5</v>
          </cell>
          <cell r="F222">
            <v>5876054.9932999983</v>
          </cell>
          <cell r="G222">
            <v>7778712.3083000015</v>
          </cell>
          <cell r="M222">
            <v>31806.739999999994</v>
          </cell>
          <cell r="V222">
            <v>222</v>
          </cell>
        </row>
        <row r="223">
          <cell r="B223">
            <v>36505</v>
          </cell>
          <cell r="C223" t="str">
            <v>Cape Fear Community College</v>
          </cell>
          <cell r="D223">
            <v>28826965.719999984</v>
          </cell>
          <cell r="E223">
            <v>29087117.839999989</v>
          </cell>
          <cell r="F223">
            <v>236703345.02600005</v>
          </cell>
          <cell r="G223">
            <v>314693107.06327885</v>
          </cell>
          <cell r="M223">
            <v>1739101.93</v>
          </cell>
          <cell r="V223">
            <v>223</v>
          </cell>
        </row>
        <row r="224">
          <cell r="B224">
            <v>36600</v>
          </cell>
          <cell r="C224" t="str">
            <v>Northampton County Schools</v>
          </cell>
          <cell r="D224">
            <v>11823180.790000005</v>
          </cell>
          <cell r="E224">
            <v>11393591.629999992</v>
          </cell>
          <cell r="F224">
            <v>93567183.885199919</v>
          </cell>
          <cell r="G224">
            <v>116482565.12861156</v>
          </cell>
          <cell r="M224">
            <v>670916.19999999995</v>
          </cell>
          <cell r="V224">
            <v>224</v>
          </cell>
        </row>
        <row r="225">
          <cell r="B225">
            <v>36601</v>
          </cell>
          <cell r="C225" t="str">
            <v>Gaston College Preparatory Charter</v>
          </cell>
          <cell r="D225">
            <v>3706030.3400000003</v>
          </cell>
          <cell r="E225">
            <v>4426537.1399999978</v>
          </cell>
          <cell r="F225">
            <v>39304146.120499998</v>
          </cell>
          <cell r="G225">
            <v>62609065.780770883</v>
          </cell>
          <cell r="M225">
            <v>264305.57</v>
          </cell>
          <cell r="V225">
            <v>225</v>
          </cell>
        </row>
        <row r="226">
          <cell r="B226">
            <v>36700</v>
          </cell>
          <cell r="C226" t="str">
            <v>Onslow County Schools</v>
          </cell>
          <cell r="D226">
            <v>119711175.93999976</v>
          </cell>
          <cell r="E226">
            <v>117141754.23999991</v>
          </cell>
          <cell r="F226">
            <v>1047976760.6706997</v>
          </cell>
          <cell r="G226">
            <v>1363004321.263164</v>
          </cell>
          <cell r="M226">
            <v>6720931.9200000009</v>
          </cell>
          <cell r="V226">
            <v>226</v>
          </cell>
        </row>
        <row r="227">
          <cell r="B227">
            <v>36701</v>
          </cell>
          <cell r="C227" t="str">
            <v>Zeca School Of The Arts And Technology</v>
          </cell>
          <cell r="D227">
            <v>325087.43</v>
          </cell>
          <cell r="E227">
            <v>473452.91000000003</v>
          </cell>
          <cell r="F227">
            <v>3247661.4950000001</v>
          </cell>
          <cell r="G227">
            <v>6984671.1623</v>
          </cell>
          <cell r="M227">
            <v>26841.470000000005</v>
          </cell>
          <cell r="V227">
            <v>227</v>
          </cell>
        </row>
        <row r="228">
          <cell r="B228">
            <v>36705</v>
          </cell>
          <cell r="C228" t="str">
            <v>Coastal Carolina Community College</v>
          </cell>
          <cell r="D228">
            <v>13786702.849999988</v>
          </cell>
          <cell r="E228">
            <v>13842596.460000001</v>
          </cell>
          <cell r="F228">
            <v>118717728.37600003</v>
          </cell>
          <cell r="G228">
            <v>158358736.23645002</v>
          </cell>
          <cell r="M228">
            <v>826433.60999999987</v>
          </cell>
          <cell r="V228">
            <v>228</v>
          </cell>
        </row>
        <row r="229">
          <cell r="B229">
            <v>36800</v>
          </cell>
          <cell r="C229" t="str">
            <v>Orange County Schools</v>
          </cell>
          <cell r="D229">
            <v>43797069.859999955</v>
          </cell>
          <cell r="E229">
            <v>45896753.31000001</v>
          </cell>
          <cell r="F229">
            <v>369240434.89219964</v>
          </cell>
          <cell r="G229">
            <v>515808782.89304972</v>
          </cell>
          <cell r="M229">
            <v>2640320.61</v>
          </cell>
          <cell r="V229">
            <v>229</v>
          </cell>
        </row>
        <row r="230">
          <cell r="B230">
            <v>36802</v>
          </cell>
          <cell r="C230" t="str">
            <v>Orange Charter School</v>
          </cell>
          <cell r="D230">
            <v>1012131.9400000003</v>
          </cell>
          <cell r="E230">
            <v>1024131.2600000001</v>
          </cell>
          <cell r="F230">
            <v>10932912.840900004</v>
          </cell>
          <cell r="G230">
            <v>13835151.160499997</v>
          </cell>
          <cell r="M230">
            <v>54759.369999999995</v>
          </cell>
          <cell r="V230">
            <v>230</v>
          </cell>
        </row>
        <row r="231">
          <cell r="B231">
            <v>36810</v>
          </cell>
          <cell r="C231" t="str">
            <v>Chapel Hill - Carboro City Schools</v>
          </cell>
          <cell r="D231">
            <v>82091462.299999923</v>
          </cell>
          <cell r="E231">
            <v>85427898.969999939</v>
          </cell>
          <cell r="F231">
            <v>725648211.6998986</v>
          </cell>
          <cell r="G231">
            <v>1009278391.727854</v>
          </cell>
          <cell r="M231">
            <v>4839997.24</v>
          </cell>
          <cell r="V231">
            <v>231</v>
          </cell>
        </row>
        <row r="232">
          <cell r="B232">
            <v>36900</v>
          </cell>
          <cell r="C232" t="str">
            <v>Pamlico County Schools</v>
          </cell>
          <cell r="D232">
            <v>8276477.8999999985</v>
          </cell>
          <cell r="E232">
            <v>8727933.4099999983</v>
          </cell>
          <cell r="F232">
            <v>68860717.255400002</v>
          </cell>
          <cell r="G232">
            <v>96356129.171299979</v>
          </cell>
          <cell r="M232">
            <v>507007.10000000003</v>
          </cell>
          <cell r="V232">
            <v>232</v>
          </cell>
        </row>
        <row r="233">
          <cell r="B233">
            <v>36901</v>
          </cell>
          <cell r="C233" t="str">
            <v>Arapahoe Charter School</v>
          </cell>
          <cell r="D233">
            <v>2546730.4500000002</v>
          </cell>
          <cell r="E233">
            <v>2816867.1299999994</v>
          </cell>
          <cell r="F233">
            <v>22593282.805899989</v>
          </cell>
          <cell r="G233">
            <v>31532940.005000003</v>
          </cell>
          <cell r="M233">
            <v>166782.29</v>
          </cell>
          <cell r="V233">
            <v>233</v>
          </cell>
        </row>
        <row r="234">
          <cell r="B234">
            <v>36905</v>
          </cell>
          <cell r="C234" t="str">
            <v>Pamlico Community College</v>
          </cell>
          <cell r="D234">
            <v>3291835.7600000012</v>
          </cell>
          <cell r="E234">
            <v>3036657.6600000006</v>
          </cell>
          <cell r="F234">
            <v>24846593.831100002</v>
          </cell>
          <cell r="G234">
            <v>28863283.236099988</v>
          </cell>
          <cell r="M234">
            <v>183315.44</v>
          </cell>
          <cell r="V234">
            <v>234</v>
          </cell>
        </row>
        <row r="235">
          <cell r="B235">
            <v>37000</v>
          </cell>
          <cell r="C235" t="str">
            <v>Elizabeth City And Pasquotank County Schools</v>
          </cell>
          <cell r="D235">
            <v>28283915.580000017</v>
          </cell>
          <cell r="E235">
            <v>29918337.110000029</v>
          </cell>
          <cell r="F235">
            <v>235091392.97449979</v>
          </cell>
          <cell r="G235">
            <v>332757912.24252808</v>
          </cell>
          <cell r="M235">
            <v>1733528.52</v>
          </cell>
          <cell r="V235">
            <v>235</v>
          </cell>
        </row>
        <row r="236">
          <cell r="B236">
            <v>37001</v>
          </cell>
          <cell r="C236" t="str">
            <v>N.E. ACADEMY OF AEROSPACE &amp; ADV.TECH</v>
          </cell>
          <cell r="D236">
            <v>0</v>
          </cell>
          <cell r="E236">
            <v>343321.99000000005</v>
          </cell>
          <cell r="F236">
            <v>0</v>
          </cell>
          <cell r="G236">
            <v>5375081.3422999987</v>
          </cell>
          <cell r="M236">
            <v>29411.79</v>
          </cell>
          <cell r="V236">
            <v>236</v>
          </cell>
        </row>
        <row r="237">
          <cell r="B237">
            <v>37005</v>
          </cell>
          <cell r="C237" t="str">
            <v>College Of The Albemarle</v>
          </cell>
          <cell r="D237">
            <v>7947206.5199999996</v>
          </cell>
          <cell r="E237">
            <v>7770150.4700000007</v>
          </cell>
          <cell r="F237">
            <v>61645795.853700005</v>
          </cell>
          <cell r="G237">
            <v>78274982.212499976</v>
          </cell>
          <cell r="M237">
            <v>463201.9</v>
          </cell>
          <cell r="V237">
            <v>237</v>
          </cell>
        </row>
        <row r="238">
          <cell r="B238">
            <v>37100</v>
          </cell>
          <cell r="C238" t="str">
            <v>Pender County Schools</v>
          </cell>
          <cell r="D238">
            <v>38430995.06999997</v>
          </cell>
          <cell r="E238">
            <v>39904202.460000046</v>
          </cell>
          <cell r="F238">
            <v>336470444.75389999</v>
          </cell>
          <cell r="G238">
            <v>469086413.25363415</v>
          </cell>
          <cell r="M238">
            <v>2336761.85</v>
          </cell>
          <cell r="V238">
            <v>238</v>
          </cell>
        </row>
        <row r="239">
          <cell r="B239">
            <v>37200</v>
          </cell>
          <cell r="C239" t="str">
            <v>Perquimans County Schools</v>
          </cell>
          <cell r="D239">
            <v>9499604.230000006</v>
          </cell>
          <cell r="E239">
            <v>9714594.7999999952</v>
          </cell>
          <cell r="F239">
            <v>79215399.174700037</v>
          </cell>
          <cell r="G239">
            <v>106077821.91629998</v>
          </cell>
          <cell r="M239">
            <v>567620.79999999993</v>
          </cell>
          <cell r="V239">
            <v>239</v>
          </cell>
        </row>
        <row r="240">
          <cell r="B240">
            <v>37300</v>
          </cell>
          <cell r="C240" t="str">
            <v>Person County Schools</v>
          </cell>
          <cell r="D240">
            <v>23288484.989999991</v>
          </cell>
          <cell r="E240">
            <v>23993814.67999997</v>
          </cell>
          <cell r="F240">
            <v>204621407.07539988</v>
          </cell>
          <cell r="G240">
            <v>278889167.66180271</v>
          </cell>
          <cell r="M240">
            <v>1419914.53</v>
          </cell>
          <cell r="V240">
            <v>240</v>
          </cell>
        </row>
        <row r="241">
          <cell r="B241">
            <v>37301</v>
          </cell>
          <cell r="C241" t="str">
            <v>Roxboro Community School</v>
          </cell>
          <cell r="D241">
            <v>2519270.84</v>
          </cell>
          <cell r="E241">
            <v>2604506.2000000002</v>
          </cell>
          <cell r="F241">
            <v>22298726.6503</v>
          </cell>
          <cell r="G241">
            <v>30536191.651600003</v>
          </cell>
          <cell r="M241">
            <v>143750.54999999999</v>
          </cell>
          <cell r="V241">
            <v>241</v>
          </cell>
        </row>
        <row r="242">
          <cell r="B242">
            <v>37305</v>
          </cell>
          <cell r="C242" t="str">
            <v>Piedmont Community College</v>
          </cell>
          <cell r="D242">
            <v>9427772.1599999983</v>
          </cell>
          <cell r="E242">
            <v>8940572.0300000012</v>
          </cell>
          <cell r="F242">
            <v>71251716.794399947</v>
          </cell>
          <cell r="G242">
            <v>81814079.883749932</v>
          </cell>
          <cell r="M242">
            <v>506041.13</v>
          </cell>
          <cell r="V242">
            <v>242</v>
          </cell>
        </row>
        <row r="243">
          <cell r="B243">
            <v>37400</v>
          </cell>
          <cell r="C243" t="str">
            <v>Pitt County Schools</v>
          </cell>
          <cell r="D243">
            <v>111901705.91000032</v>
          </cell>
          <cell r="E243">
            <v>113908109.3899996</v>
          </cell>
          <cell r="F243">
            <v>1015222513.2668983</v>
          </cell>
          <cell r="G243">
            <v>1375046115.4647663</v>
          </cell>
          <cell r="M243">
            <v>6548688.5199999996</v>
          </cell>
          <cell r="V243">
            <v>243</v>
          </cell>
        </row>
        <row r="244">
          <cell r="B244">
            <v>37405</v>
          </cell>
          <cell r="C244" t="str">
            <v>Pitt Community College</v>
          </cell>
          <cell r="D244">
            <v>25363928.390000012</v>
          </cell>
          <cell r="E244">
            <v>26844527.370000001</v>
          </cell>
          <cell r="F244">
            <v>217162532.4836998</v>
          </cell>
          <cell r="G244">
            <v>305333633.06653422</v>
          </cell>
          <cell r="M244">
            <v>1548872.51</v>
          </cell>
          <cell r="V244">
            <v>244</v>
          </cell>
        </row>
        <row r="245">
          <cell r="B245">
            <v>37500</v>
          </cell>
          <cell r="C245" t="str">
            <v>Polk County Schools</v>
          </cell>
          <cell r="D245">
            <v>14528971.859999998</v>
          </cell>
          <cell r="E245">
            <v>14478684.469999995</v>
          </cell>
          <cell r="F245">
            <v>118690091.12200011</v>
          </cell>
          <cell r="G245">
            <v>155277060.76849994</v>
          </cell>
          <cell r="M245">
            <v>841742.28</v>
          </cell>
          <cell r="V245">
            <v>245</v>
          </cell>
        </row>
        <row r="246">
          <cell r="B246">
            <v>37600</v>
          </cell>
          <cell r="C246" t="str">
            <v>Randolph County Schools</v>
          </cell>
          <cell r="D246">
            <v>81682815.009999752</v>
          </cell>
          <cell r="E246">
            <v>81665226.429999739</v>
          </cell>
          <cell r="F246">
            <v>713376818.49110115</v>
          </cell>
          <cell r="G246">
            <v>949215821.66498089</v>
          </cell>
          <cell r="M246">
            <v>4672122.43</v>
          </cell>
          <cell r="V246">
            <v>246</v>
          </cell>
        </row>
        <row r="247">
          <cell r="B247">
            <v>37601</v>
          </cell>
          <cell r="C247" t="str">
            <v>Uwharrie Charter Academy</v>
          </cell>
          <cell r="D247">
            <v>835420.74000000011</v>
          </cell>
          <cell r="E247">
            <v>2114213.23</v>
          </cell>
          <cell r="F247">
            <v>8570310.6278000027</v>
          </cell>
          <cell r="G247">
            <v>30084825.061999999</v>
          </cell>
          <cell r="M247">
            <v>125594.41</v>
          </cell>
          <cell r="V247">
            <v>247</v>
          </cell>
        </row>
        <row r="248">
          <cell r="B248">
            <v>37605</v>
          </cell>
          <cell r="C248" t="str">
            <v>Randolph Community College</v>
          </cell>
          <cell r="D248">
            <v>9562718.540000001</v>
          </cell>
          <cell r="E248">
            <v>9863149.0599999987</v>
          </cell>
          <cell r="F248">
            <v>81836905.871999949</v>
          </cell>
          <cell r="G248">
            <v>114348177.09332833</v>
          </cell>
          <cell r="M248">
            <v>581399.93999999994</v>
          </cell>
          <cell r="V248">
            <v>248</v>
          </cell>
        </row>
        <row r="249">
          <cell r="B249">
            <v>37610</v>
          </cell>
          <cell r="C249" t="str">
            <v>Asheboro City Schools</v>
          </cell>
          <cell r="D249">
            <v>24350927.729999993</v>
          </cell>
          <cell r="E249">
            <v>23483385.259999994</v>
          </cell>
          <cell r="F249">
            <v>228714052.10609978</v>
          </cell>
          <cell r="G249">
            <v>290741738.90029997</v>
          </cell>
          <cell r="M249">
            <v>1340299.8400000001</v>
          </cell>
          <cell r="V249">
            <v>249</v>
          </cell>
        </row>
        <row r="250">
          <cell r="B250">
            <v>37700</v>
          </cell>
          <cell r="C250" t="str">
            <v>Richmond County Schools</v>
          </cell>
          <cell r="D250">
            <v>34781088.399999917</v>
          </cell>
          <cell r="E250">
            <v>35867836.239999972</v>
          </cell>
          <cell r="F250">
            <v>296270128.56899995</v>
          </cell>
          <cell r="G250">
            <v>405573250.77566701</v>
          </cell>
          <cell r="M250">
            <v>2067469.7099999997</v>
          </cell>
          <cell r="V250">
            <v>250</v>
          </cell>
        </row>
        <row r="251">
          <cell r="B251">
            <v>37705</v>
          </cell>
          <cell r="C251" t="str">
            <v>Richmond Technical College</v>
          </cell>
          <cell r="D251">
            <v>10110215.08</v>
          </cell>
          <cell r="E251">
            <v>10587343.410000011</v>
          </cell>
          <cell r="F251">
            <v>85567069.112599939</v>
          </cell>
          <cell r="G251">
            <v>117724140.23142754</v>
          </cell>
          <cell r="M251">
            <v>613177.19000000006</v>
          </cell>
          <cell r="V251">
            <v>251</v>
          </cell>
        </row>
        <row r="252">
          <cell r="B252">
            <v>37800</v>
          </cell>
          <cell r="C252" t="str">
            <v>Robeson County Schools</v>
          </cell>
          <cell r="D252">
            <v>108356457.42000027</v>
          </cell>
          <cell r="E252">
            <v>110477153.28999995</v>
          </cell>
          <cell r="F252">
            <v>902323700.24900234</v>
          </cell>
          <cell r="G252">
            <v>1221532959.1897588</v>
          </cell>
          <cell r="M252">
            <v>6326977.4499999993</v>
          </cell>
          <cell r="V252">
            <v>252</v>
          </cell>
        </row>
        <row r="253">
          <cell r="B253">
            <v>37801</v>
          </cell>
          <cell r="C253" t="str">
            <v>Southeastern Academy Charter School</v>
          </cell>
          <cell r="D253">
            <v>637397.55999999994</v>
          </cell>
          <cell r="E253">
            <v>600184.69000000006</v>
          </cell>
          <cell r="F253">
            <v>6186088.5873000007</v>
          </cell>
          <cell r="G253">
            <v>7657240.9675000003</v>
          </cell>
          <cell r="M253">
            <v>38806.61</v>
          </cell>
          <cell r="V253">
            <v>253</v>
          </cell>
        </row>
        <row r="254">
          <cell r="B254">
            <v>37805</v>
          </cell>
          <cell r="C254" t="str">
            <v>Robeson Community College</v>
          </cell>
          <cell r="D254">
            <v>10648976.35</v>
          </cell>
          <cell r="E254">
            <v>9578945.2599999998</v>
          </cell>
          <cell r="F254">
            <v>84158159.942699954</v>
          </cell>
          <cell r="G254">
            <v>100100336.04870005</v>
          </cell>
          <cell r="M254">
            <v>541747.73</v>
          </cell>
          <cell r="V254">
            <v>254</v>
          </cell>
        </row>
        <row r="255">
          <cell r="B255">
            <v>37900</v>
          </cell>
          <cell r="C255" t="str">
            <v>Rockingham County Schools</v>
          </cell>
          <cell r="D255">
            <v>63788916.289999969</v>
          </cell>
          <cell r="E255">
            <v>62086132.349999972</v>
          </cell>
          <cell r="F255">
            <v>524759215.40360004</v>
          </cell>
          <cell r="G255">
            <v>664846029.47670257</v>
          </cell>
          <cell r="M255">
            <v>3565967.19</v>
          </cell>
          <cell r="V255">
            <v>255</v>
          </cell>
        </row>
        <row r="256">
          <cell r="B256">
            <v>37901</v>
          </cell>
          <cell r="C256" t="str">
            <v>Bethany Community Middle School</v>
          </cell>
          <cell r="D256">
            <v>780924.93</v>
          </cell>
          <cell r="E256">
            <v>832947.65000000026</v>
          </cell>
          <cell r="F256">
            <v>7018197.645299999</v>
          </cell>
          <cell r="G256">
            <v>9814330.6091000009</v>
          </cell>
          <cell r="M256">
            <v>42854.89</v>
          </cell>
          <cell r="V256">
            <v>256</v>
          </cell>
        </row>
        <row r="257">
          <cell r="B257">
            <v>37905</v>
          </cell>
          <cell r="C257" t="str">
            <v>Rockingham Community College</v>
          </cell>
          <cell r="D257">
            <v>7778931.8099999996</v>
          </cell>
          <cell r="E257">
            <v>7801983.4299999978</v>
          </cell>
          <cell r="F257">
            <v>57406366.161199987</v>
          </cell>
          <cell r="G257">
            <v>75719521.621150032</v>
          </cell>
          <cell r="M257">
            <v>449728.66</v>
          </cell>
          <cell r="V257">
            <v>257</v>
          </cell>
        </row>
        <row r="258">
          <cell r="B258">
            <v>38000</v>
          </cell>
          <cell r="C258" t="str">
            <v>Rowan-Salisbury School System</v>
          </cell>
          <cell r="D258">
            <v>93362198.820000276</v>
          </cell>
          <cell r="E258">
            <v>93746939.509999946</v>
          </cell>
          <cell r="F258">
            <v>793698172.59009814</v>
          </cell>
          <cell r="G258">
            <v>1063827735.6275914</v>
          </cell>
          <cell r="M258">
            <v>5413838.29</v>
          </cell>
          <cell r="V258">
            <v>258</v>
          </cell>
        </row>
        <row r="259">
          <cell r="B259">
            <v>38005</v>
          </cell>
          <cell r="C259" t="str">
            <v>Rowan-Cabarrus Community College</v>
          </cell>
          <cell r="D259">
            <v>19918552.10000002</v>
          </cell>
          <cell r="E259">
            <v>20810332.490000002</v>
          </cell>
          <cell r="F259">
            <v>161598615.2383002</v>
          </cell>
          <cell r="G259">
            <v>226478136.59690002</v>
          </cell>
          <cell r="M259">
            <v>1167285.67</v>
          </cell>
          <cell r="V259">
            <v>259</v>
          </cell>
        </row>
        <row r="260">
          <cell r="B260">
            <v>38100</v>
          </cell>
          <cell r="C260" t="str">
            <v>Rutherford County Schools</v>
          </cell>
          <cell r="D260">
            <v>43183112.209999971</v>
          </cell>
          <cell r="E260">
            <v>44237044.530000061</v>
          </cell>
          <cell r="F260">
            <v>360698115.76579976</v>
          </cell>
          <cell r="G260">
            <v>483787440.85721403</v>
          </cell>
          <cell r="M260">
            <v>2560035.0000000005</v>
          </cell>
          <cell r="V260">
            <v>260</v>
          </cell>
        </row>
        <row r="261">
          <cell r="B261">
            <v>38105</v>
          </cell>
          <cell r="C261" t="str">
            <v>Isothermal Community College</v>
          </cell>
          <cell r="D261">
            <v>8802007.5899999961</v>
          </cell>
          <cell r="E261">
            <v>9339358.4699999988</v>
          </cell>
          <cell r="F261">
            <v>75400891.181099996</v>
          </cell>
          <cell r="G261">
            <v>102012225.57402246</v>
          </cell>
          <cell r="M261">
            <v>525648.88000000012</v>
          </cell>
          <cell r="V261">
            <v>261</v>
          </cell>
        </row>
        <row r="262">
          <cell r="B262">
            <v>38200</v>
          </cell>
          <cell r="C262" t="str">
            <v>Sampson County Schools</v>
          </cell>
          <cell r="D262">
            <v>40974163.04999996</v>
          </cell>
          <cell r="E262">
            <v>41825389.139999889</v>
          </cell>
          <cell r="F262">
            <v>357751195.88000005</v>
          </cell>
          <cell r="G262">
            <v>476345202.25749987</v>
          </cell>
          <cell r="M262">
            <v>2394730.9</v>
          </cell>
          <cell r="V262">
            <v>262</v>
          </cell>
        </row>
        <row r="263">
          <cell r="B263">
            <v>38205</v>
          </cell>
          <cell r="C263" t="str">
            <v>Sampson Community College</v>
          </cell>
          <cell r="D263">
            <v>6809356.2499999991</v>
          </cell>
          <cell r="E263">
            <v>6738604.7900000019</v>
          </cell>
          <cell r="F263">
            <v>50760854.61150001</v>
          </cell>
          <cell r="G263">
            <v>65200642.752300002</v>
          </cell>
          <cell r="M263">
            <v>382844.23</v>
          </cell>
          <cell r="V263">
            <v>263</v>
          </cell>
        </row>
        <row r="264">
          <cell r="B264">
            <v>38210</v>
          </cell>
          <cell r="C264" t="str">
            <v>Clinton City Schools</v>
          </cell>
          <cell r="D264">
            <v>14910915.760000002</v>
          </cell>
          <cell r="E264">
            <v>15077834.040000003</v>
          </cell>
          <cell r="F264">
            <v>124967237.19019994</v>
          </cell>
          <cell r="G264">
            <v>174115813.97849998</v>
          </cell>
          <cell r="M264">
            <v>866001.07999999973</v>
          </cell>
          <cell r="V264">
            <v>264</v>
          </cell>
        </row>
        <row r="265">
          <cell r="B265">
            <v>38300</v>
          </cell>
          <cell r="C265" t="str">
            <v>Scotland County Schools</v>
          </cell>
          <cell r="D265">
            <v>33250291.189999994</v>
          </cell>
          <cell r="E265">
            <v>32869761.020000018</v>
          </cell>
          <cell r="F265">
            <v>277818315.56569958</v>
          </cell>
          <cell r="G265">
            <v>369430242.53882217</v>
          </cell>
          <cell r="M265">
            <v>1899623.67</v>
          </cell>
          <cell r="V265">
            <v>265</v>
          </cell>
        </row>
        <row r="266">
          <cell r="B266">
            <v>38400</v>
          </cell>
          <cell r="C266" t="str">
            <v>Stanly County Schools</v>
          </cell>
          <cell r="D266">
            <v>41381967.420000002</v>
          </cell>
          <cell r="E266">
            <v>40948904.550000034</v>
          </cell>
          <cell r="F266">
            <v>353675187.89529991</v>
          </cell>
          <cell r="G266">
            <v>458713322.32009977</v>
          </cell>
          <cell r="M266">
            <v>2338191.9500000002</v>
          </cell>
          <cell r="V266">
            <v>266</v>
          </cell>
        </row>
        <row r="267">
          <cell r="B267">
            <v>38402</v>
          </cell>
          <cell r="C267" t="str">
            <v>Gray Stone Day School</v>
          </cell>
          <cell r="D267">
            <v>1218280.83</v>
          </cell>
          <cell r="E267">
            <v>1315384.7700000005</v>
          </cell>
          <cell r="F267">
            <v>11651870.913300002</v>
          </cell>
          <cell r="G267">
            <v>16404845.884299995</v>
          </cell>
          <cell r="M267">
            <v>77575.659999999989</v>
          </cell>
          <cell r="V267">
            <v>267</v>
          </cell>
        </row>
        <row r="268">
          <cell r="B268">
            <v>38405</v>
          </cell>
          <cell r="C268" t="str">
            <v>Stanly Community College</v>
          </cell>
          <cell r="D268">
            <v>9663701.2000000142</v>
          </cell>
          <cell r="E268">
            <v>10006684.970000004</v>
          </cell>
          <cell r="F268">
            <v>85062473.5581</v>
          </cell>
          <cell r="G268">
            <v>117070466.92346326</v>
          </cell>
          <cell r="M268">
            <v>568260.92999999993</v>
          </cell>
          <cell r="V268">
            <v>268</v>
          </cell>
        </row>
        <row r="269">
          <cell r="B269">
            <v>38500</v>
          </cell>
          <cell r="C269" t="str">
            <v>Stokes County Schools</v>
          </cell>
          <cell r="D269">
            <v>33087526.24999997</v>
          </cell>
          <cell r="E269">
            <v>33024718.000000022</v>
          </cell>
          <cell r="F269">
            <v>283709400.18790001</v>
          </cell>
          <cell r="G269">
            <v>367779268.44990003</v>
          </cell>
          <cell r="M269">
            <v>1881183.72</v>
          </cell>
          <cell r="V269">
            <v>269</v>
          </cell>
        </row>
        <row r="270">
          <cell r="B270">
            <v>38600</v>
          </cell>
          <cell r="C270" t="str">
            <v>Surry County Schools</v>
          </cell>
          <cell r="D270">
            <v>40057872.370000042</v>
          </cell>
          <cell r="E270">
            <v>40492841.820000008</v>
          </cell>
          <cell r="F270">
            <v>347133163.2832002</v>
          </cell>
          <cell r="G270">
            <v>450038630.31700045</v>
          </cell>
          <cell r="M270">
            <v>2319120.38</v>
          </cell>
          <cell r="V270">
            <v>270</v>
          </cell>
        </row>
        <row r="271">
          <cell r="B271">
            <v>38601</v>
          </cell>
          <cell r="C271" t="str">
            <v>Bridges Charter Schools</v>
          </cell>
          <cell r="D271">
            <v>513466.89</v>
          </cell>
          <cell r="E271">
            <v>503972.35</v>
          </cell>
          <cell r="F271">
            <v>4986086.0928000007</v>
          </cell>
          <cell r="G271">
            <v>6343044.9625999983</v>
          </cell>
          <cell r="M271">
            <v>27891.790000000005</v>
          </cell>
          <cell r="V271">
            <v>271</v>
          </cell>
        </row>
        <row r="272">
          <cell r="B272">
            <v>38602</v>
          </cell>
          <cell r="C272" t="str">
            <v>Millennium Charter Academy</v>
          </cell>
          <cell r="D272">
            <v>2035596.7999999991</v>
          </cell>
          <cell r="E272">
            <v>2406930.850000001</v>
          </cell>
          <cell r="F272">
            <v>18149306.434799999</v>
          </cell>
          <cell r="G272">
            <v>28381714.315299999</v>
          </cell>
          <cell r="M272">
            <v>139367.79000000004</v>
          </cell>
          <cell r="V272">
            <v>272</v>
          </cell>
        </row>
        <row r="273">
          <cell r="B273">
            <v>38605</v>
          </cell>
          <cell r="C273" t="str">
            <v>Surry Community College</v>
          </cell>
          <cell r="D273">
            <v>11438038.360000035</v>
          </cell>
          <cell r="E273">
            <v>11448381.560000028</v>
          </cell>
          <cell r="F273">
            <v>94828334.557799995</v>
          </cell>
          <cell r="G273">
            <v>126935357.52603805</v>
          </cell>
          <cell r="M273">
            <v>658377.12999999989</v>
          </cell>
          <cell r="V273">
            <v>273</v>
          </cell>
        </row>
        <row r="274">
          <cell r="B274">
            <v>38610</v>
          </cell>
          <cell r="C274" t="str">
            <v>Mount Airy City Schools</v>
          </cell>
          <cell r="D274">
            <v>8890998.370000001</v>
          </cell>
          <cell r="E274">
            <v>8723212.9699999988</v>
          </cell>
          <cell r="F274">
            <v>70998858.683700025</v>
          </cell>
          <cell r="G274">
            <v>94146473.734893695</v>
          </cell>
          <cell r="M274">
            <v>506704.94000000006</v>
          </cell>
          <cell r="V274">
            <v>274</v>
          </cell>
        </row>
        <row r="275">
          <cell r="B275">
            <v>38620</v>
          </cell>
          <cell r="C275" t="str">
            <v>Elkin City Schools</v>
          </cell>
          <cell r="D275">
            <v>6833302.9399999995</v>
          </cell>
          <cell r="E275">
            <v>7242311.8899999987</v>
          </cell>
          <cell r="F275">
            <v>58085682.29989998</v>
          </cell>
          <cell r="G275">
            <v>78110918.488299996</v>
          </cell>
          <cell r="M275">
            <v>408218.96</v>
          </cell>
          <cell r="V275">
            <v>275</v>
          </cell>
        </row>
        <row r="276">
          <cell r="B276">
            <v>38700</v>
          </cell>
          <cell r="C276" t="str">
            <v>Swain County Schools</v>
          </cell>
          <cell r="D276">
            <v>11268823.930000007</v>
          </cell>
          <cell r="E276">
            <v>11830318.769999996</v>
          </cell>
          <cell r="F276">
            <v>96961019.411199942</v>
          </cell>
          <cell r="G276">
            <v>134614575.16590005</v>
          </cell>
          <cell r="M276">
            <v>695262.58</v>
          </cell>
          <cell r="V276">
            <v>276</v>
          </cell>
        </row>
        <row r="277">
          <cell r="B277">
            <v>38701</v>
          </cell>
          <cell r="C277" t="str">
            <v>Mountain Discovery Charter</v>
          </cell>
          <cell r="D277">
            <v>820089.14000000013</v>
          </cell>
          <cell r="E277">
            <v>838007.07999999984</v>
          </cell>
          <cell r="F277">
            <v>6984409.6221000012</v>
          </cell>
          <cell r="G277">
            <v>8612914.3969999999</v>
          </cell>
          <cell r="M277">
            <v>46407.740000000005</v>
          </cell>
          <cell r="V277">
            <v>277</v>
          </cell>
        </row>
        <row r="278">
          <cell r="B278">
            <v>38800</v>
          </cell>
          <cell r="C278" t="str">
            <v>Transylvania County Schools</v>
          </cell>
          <cell r="D278">
            <v>19983453.780000027</v>
          </cell>
          <cell r="E278">
            <v>20528974.84999999</v>
          </cell>
          <cell r="F278">
            <v>172151942.25239989</v>
          </cell>
          <cell r="G278">
            <v>234270874.67191151</v>
          </cell>
          <cell r="M278">
            <v>1183559.3500000001</v>
          </cell>
          <cell r="V278">
            <v>278</v>
          </cell>
        </row>
        <row r="279">
          <cell r="B279">
            <v>38801</v>
          </cell>
          <cell r="C279" t="str">
            <v>Brevard Academy Charter School</v>
          </cell>
          <cell r="D279">
            <v>898938.9</v>
          </cell>
          <cell r="E279">
            <v>1091578.8099999996</v>
          </cell>
          <cell r="F279">
            <v>9481104.9682</v>
          </cell>
          <cell r="G279">
            <v>15967793.701299999</v>
          </cell>
          <cell r="M279">
            <v>67668.319999999992</v>
          </cell>
          <cell r="V279">
            <v>279</v>
          </cell>
        </row>
        <row r="280">
          <cell r="B280">
            <v>38900</v>
          </cell>
          <cell r="C280" t="str">
            <v>Tyrrell County Schools</v>
          </cell>
          <cell r="D280">
            <v>4364451.68</v>
          </cell>
          <cell r="E280">
            <v>4694135.16</v>
          </cell>
          <cell r="F280">
            <v>34923798.645199992</v>
          </cell>
          <cell r="G280">
            <v>52229110.774300009</v>
          </cell>
          <cell r="M280">
            <v>248292.71999999997</v>
          </cell>
          <cell r="V280">
            <v>280</v>
          </cell>
        </row>
        <row r="281">
          <cell r="B281">
            <v>39000</v>
          </cell>
          <cell r="C281" t="str">
            <v>Union County Schools</v>
          </cell>
          <cell r="D281">
            <v>190647668.46999985</v>
          </cell>
          <cell r="E281">
            <v>197758811.1799998</v>
          </cell>
          <cell r="F281">
            <v>1750621017.5796063</v>
          </cell>
          <cell r="G281">
            <v>2369137246.5597515</v>
          </cell>
          <cell r="M281">
            <v>11453925.499999998</v>
          </cell>
          <cell r="V281">
            <v>281</v>
          </cell>
        </row>
        <row r="282">
          <cell r="B282">
            <v>39100</v>
          </cell>
          <cell r="C282" t="str">
            <v>Vance County Schools</v>
          </cell>
          <cell r="D282">
            <v>34259285.379999943</v>
          </cell>
          <cell r="E282">
            <v>34567866.200000018</v>
          </cell>
          <cell r="F282">
            <v>271532880.98360014</v>
          </cell>
          <cell r="G282">
            <v>363455087.54461664</v>
          </cell>
          <cell r="M282">
            <v>2025289.7299999997</v>
          </cell>
          <cell r="V282">
            <v>282</v>
          </cell>
        </row>
        <row r="283">
          <cell r="B283">
            <v>39101</v>
          </cell>
          <cell r="C283" t="str">
            <v>Vance Charter School</v>
          </cell>
          <cell r="D283">
            <v>2177496.3699999996</v>
          </cell>
          <cell r="E283">
            <v>2334424.14</v>
          </cell>
          <cell r="F283">
            <v>18404018.759900007</v>
          </cell>
          <cell r="G283">
            <v>25911098.315099992</v>
          </cell>
          <cell r="M283">
            <v>131441.69</v>
          </cell>
          <cell r="V283">
            <v>283</v>
          </cell>
        </row>
        <row r="284">
          <cell r="B284">
            <v>39105</v>
          </cell>
          <cell r="C284" t="str">
            <v>Vance-Granville Community College</v>
          </cell>
          <cell r="D284">
            <v>13688532.530000007</v>
          </cell>
          <cell r="E284">
            <v>13797491.369999997</v>
          </cell>
          <cell r="F284">
            <v>112008866.23739998</v>
          </cell>
          <cell r="G284">
            <v>150078304.02877954</v>
          </cell>
          <cell r="M284">
            <v>804936.95000000007</v>
          </cell>
          <cell r="V284">
            <v>284</v>
          </cell>
        </row>
        <row r="285">
          <cell r="B285">
            <v>39200</v>
          </cell>
          <cell r="C285" t="str">
            <v>Wake County Schools</v>
          </cell>
          <cell r="D285">
            <v>761649414.85998964</v>
          </cell>
          <cell r="E285">
            <v>801554623.66998684</v>
          </cell>
          <cell r="F285">
            <v>6819007778.1695232</v>
          </cell>
          <cell r="G285">
            <v>9571225636.3460255</v>
          </cell>
          <cell r="M285">
            <v>47022986.980000004</v>
          </cell>
          <cell r="V285">
            <v>285</v>
          </cell>
        </row>
        <row r="286">
          <cell r="B286">
            <v>39201</v>
          </cell>
          <cell r="C286" t="str">
            <v>Endeavor Charter School</v>
          </cell>
          <cell r="D286">
            <v>1937844.0899999996</v>
          </cell>
          <cell r="E286">
            <v>2039344.5000000002</v>
          </cell>
          <cell r="F286">
            <v>21167081.140799999</v>
          </cell>
          <cell r="G286">
            <v>30491247.617300011</v>
          </cell>
          <cell r="M286">
            <v>119094.57</v>
          </cell>
          <cell r="V286">
            <v>286</v>
          </cell>
        </row>
        <row r="287">
          <cell r="B287">
            <v>39204</v>
          </cell>
          <cell r="C287" t="str">
            <v>Southern Wake Academy</v>
          </cell>
          <cell r="D287">
            <v>1197555.01</v>
          </cell>
          <cell r="E287">
            <v>1435585.1600000004</v>
          </cell>
          <cell r="F287">
            <v>13042614.8125</v>
          </cell>
          <cell r="G287">
            <v>19834743.711599998</v>
          </cell>
          <cell r="M287">
            <v>90124.459999999992</v>
          </cell>
          <cell r="V287">
            <v>287</v>
          </cell>
        </row>
        <row r="288">
          <cell r="B288">
            <v>39205</v>
          </cell>
          <cell r="C288" t="str">
            <v>Wake Technical College</v>
          </cell>
          <cell r="D288">
            <v>63844071.410000034</v>
          </cell>
          <cell r="E288">
            <v>68393645.809999987</v>
          </cell>
          <cell r="F288">
            <v>521547953.68370003</v>
          </cell>
          <cell r="G288">
            <v>745561686.77654827</v>
          </cell>
          <cell r="M288">
            <v>4030820.8299999996</v>
          </cell>
          <cell r="V288">
            <v>288</v>
          </cell>
        </row>
        <row r="289">
          <cell r="B289">
            <v>39208</v>
          </cell>
          <cell r="C289" t="str">
            <v>East Wake Academy</v>
          </cell>
          <cell r="D289">
            <v>4247247.47</v>
          </cell>
          <cell r="E289">
            <v>4537560.049999998</v>
          </cell>
          <cell r="F289">
            <v>43372862.843100026</v>
          </cell>
          <cell r="G289">
            <v>61438280.4956</v>
          </cell>
          <cell r="M289">
            <v>255686.84999999998</v>
          </cell>
          <cell r="V289">
            <v>289</v>
          </cell>
        </row>
        <row r="290">
          <cell r="B290">
            <v>39209</v>
          </cell>
          <cell r="C290" t="str">
            <v>Casa Esperanza Montessori</v>
          </cell>
          <cell r="D290">
            <v>1850462.0099999995</v>
          </cell>
          <cell r="E290">
            <v>2186947.2299999995</v>
          </cell>
          <cell r="F290">
            <v>19835204.991799999</v>
          </cell>
          <cell r="G290">
            <v>30282722.122099999</v>
          </cell>
          <cell r="M290">
            <v>125458.52</v>
          </cell>
          <cell r="V290">
            <v>290</v>
          </cell>
        </row>
        <row r="291">
          <cell r="B291">
            <v>39300</v>
          </cell>
          <cell r="C291" t="str">
            <v>Warren County Schools</v>
          </cell>
          <cell r="D291">
            <v>12981046.279999994</v>
          </cell>
          <cell r="E291">
            <v>13365534.219999993</v>
          </cell>
          <cell r="F291">
            <v>105374481.47899997</v>
          </cell>
          <cell r="G291">
            <v>143888381.35777506</v>
          </cell>
          <cell r="M291">
            <v>752832.02</v>
          </cell>
          <cell r="V291">
            <v>291</v>
          </cell>
        </row>
        <row r="292">
          <cell r="B292">
            <v>39301</v>
          </cell>
          <cell r="C292" t="str">
            <v>Haliwa-Saponi Tribal Charter</v>
          </cell>
          <cell r="D292">
            <v>702751.4600000002</v>
          </cell>
          <cell r="E292">
            <v>722763.86</v>
          </cell>
          <cell r="F292">
            <v>6683961.976999999</v>
          </cell>
          <cell r="G292">
            <v>8247477.8591000019</v>
          </cell>
          <cell r="M292">
            <v>43539.86</v>
          </cell>
          <cell r="V292">
            <v>292</v>
          </cell>
        </row>
        <row r="293">
          <cell r="B293">
            <v>39400</v>
          </cell>
          <cell r="C293" t="str">
            <v>Washington County Schools</v>
          </cell>
          <cell r="D293">
            <v>9643449.1900000032</v>
          </cell>
          <cell r="E293">
            <v>9595562.179999996</v>
          </cell>
          <cell r="F293">
            <v>73616912.124099985</v>
          </cell>
          <cell r="G293">
            <v>96844541.096299961</v>
          </cell>
          <cell r="M293">
            <v>550640.34</v>
          </cell>
          <cell r="V293">
            <v>293</v>
          </cell>
        </row>
        <row r="294">
          <cell r="B294">
            <v>39401</v>
          </cell>
          <cell r="C294" t="str">
            <v>Henderson Collegiate Charter School</v>
          </cell>
          <cell r="D294">
            <v>1451889.09</v>
          </cell>
          <cell r="E294">
            <v>2125000.5299999989</v>
          </cell>
          <cell r="F294">
            <v>16786869.914900005</v>
          </cell>
          <cell r="G294">
            <v>33551726.885499999</v>
          </cell>
          <cell r="M294">
            <v>139832.41999999998</v>
          </cell>
          <cell r="V294">
            <v>294</v>
          </cell>
        </row>
        <row r="295">
          <cell r="B295">
            <v>39500</v>
          </cell>
          <cell r="C295" t="str">
            <v>Watauga County Schools</v>
          </cell>
          <cell r="D295">
            <v>25549609.91</v>
          </cell>
          <cell r="E295">
            <v>25922978.730000019</v>
          </cell>
          <cell r="F295">
            <v>216404304.2802003</v>
          </cell>
          <cell r="G295">
            <v>293719126.91107219</v>
          </cell>
          <cell r="M295">
            <v>1489020.64</v>
          </cell>
          <cell r="V295">
            <v>295</v>
          </cell>
        </row>
        <row r="296">
          <cell r="B296">
            <v>39501</v>
          </cell>
          <cell r="C296" t="str">
            <v>Two Rivers Community School</v>
          </cell>
          <cell r="D296">
            <v>893460.40999999992</v>
          </cell>
          <cell r="E296">
            <v>832761.98999999976</v>
          </cell>
          <cell r="F296">
            <v>8644717.6546999998</v>
          </cell>
          <cell r="G296">
            <v>9666635.809249999</v>
          </cell>
          <cell r="M296">
            <v>47281.659999999996</v>
          </cell>
          <cell r="V296">
            <v>296</v>
          </cell>
        </row>
        <row r="297">
          <cell r="B297">
            <v>39600</v>
          </cell>
          <cell r="C297" t="str">
            <v>Wayne County Schools</v>
          </cell>
          <cell r="D297">
            <v>85906727.890000015</v>
          </cell>
          <cell r="E297">
            <v>87409006.83999984</v>
          </cell>
          <cell r="F297">
            <v>710508566.16589868</v>
          </cell>
          <cell r="G297">
            <v>949163875.94100547</v>
          </cell>
          <cell r="M297">
            <v>5039145.9999999991</v>
          </cell>
          <cell r="V297">
            <v>297</v>
          </cell>
        </row>
        <row r="298">
          <cell r="B298">
            <v>39605</v>
          </cell>
          <cell r="C298" t="str">
            <v>Wayne Community College</v>
          </cell>
          <cell r="D298">
            <v>13188727.540000005</v>
          </cell>
          <cell r="E298">
            <v>13057119.070000004</v>
          </cell>
          <cell r="F298">
            <v>104881992.38679998</v>
          </cell>
          <cell r="G298">
            <v>136584894.22963971</v>
          </cell>
          <cell r="M298">
            <v>763935.26000000013</v>
          </cell>
          <cell r="V298">
            <v>298</v>
          </cell>
        </row>
        <row r="299">
          <cell r="B299">
            <v>39700</v>
          </cell>
          <cell r="C299" t="str">
            <v>Wilkes County Schools</v>
          </cell>
          <cell r="D299">
            <v>49093707.789999977</v>
          </cell>
          <cell r="E299">
            <v>50024277.060000062</v>
          </cell>
          <cell r="F299">
            <v>432520649.78840041</v>
          </cell>
          <cell r="G299">
            <v>575175662.19549978</v>
          </cell>
          <cell r="M299">
            <v>2876157.31</v>
          </cell>
          <cell r="V299">
            <v>299</v>
          </cell>
        </row>
        <row r="300">
          <cell r="B300">
            <v>39703</v>
          </cell>
          <cell r="C300" t="str">
            <v>Pinnacle Classical Academy</v>
          </cell>
          <cell r="D300">
            <v>934413.28000000014</v>
          </cell>
          <cell r="E300">
            <v>1235890.25</v>
          </cell>
          <cell r="F300">
            <v>9573447.0162000004</v>
          </cell>
          <cell r="G300">
            <v>17925342.557399999</v>
          </cell>
          <cell r="M300">
            <v>73239.760000000009</v>
          </cell>
          <cell r="V300">
            <v>300</v>
          </cell>
        </row>
        <row r="301">
          <cell r="B301">
            <v>39705</v>
          </cell>
          <cell r="C301" t="str">
            <v>Wilkes Community College</v>
          </cell>
          <cell r="D301">
            <v>12218429.58</v>
          </cell>
          <cell r="E301">
            <v>12760252.279999996</v>
          </cell>
          <cell r="F301">
            <v>98422805.129699931</v>
          </cell>
          <cell r="G301">
            <v>134980747.61914989</v>
          </cell>
          <cell r="M301">
            <v>732158.12</v>
          </cell>
          <cell r="V301">
            <v>301</v>
          </cell>
        </row>
        <row r="302">
          <cell r="B302">
            <v>39800</v>
          </cell>
          <cell r="C302" t="str">
            <v>Wilson County Schools</v>
          </cell>
          <cell r="D302">
            <v>55933788.470000021</v>
          </cell>
          <cell r="E302">
            <v>56969445.149999999</v>
          </cell>
          <cell r="F302">
            <v>485916403.00089908</v>
          </cell>
          <cell r="G302">
            <v>636552998.30438864</v>
          </cell>
          <cell r="M302">
            <v>3274399.4299999992</v>
          </cell>
          <cell r="V302">
            <v>302</v>
          </cell>
        </row>
        <row r="303">
          <cell r="B303">
            <v>39805</v>
          </cell>
          <cell r="C303" t="str">
            <v>Wilson Community College</v>
          </cell>
          <cell r="D303">
            <v>6840307.2700000098</v>
          </cell>
          <cell r="E303">
            <v>6996756.6699999981</v>
          </cell>
          <cell r="F303">
            <v>54232943.107400022</v>
          </cell>
          <cell r="G303">
            <v>71594491.994422868</v>
          </cell>
          <cell r="M303">
            <v>415480.67</v>
          </cell>
          <cell r="V303">
            <v>303</v>
          </cell>
        </row>
        <row r="304">
          <cell r="B304">
            <v>39900</v>
          </cell>
          <cell r="C304" t="str">
            <v>Yadkin County Schools</v>
          </cell>
          <cell r="D304">
            <v>28016785.089999966</v>
          </cell>
          <cell r="E304">
            <v>28981653.340000022</v>
          </cell>
          <cell r="F304">
            <v>236605083.61979997</v>
          </cell>
          <cell r="G304">
            <v>314396250.08479983</v>
          </cell>
          <cell r="M304">
            <v>1665447.19</v>
          </cell>
          <cell r="V304">
            <v>304</v>
          </cell>
        </row>
        <row r="305">
          <cell r="B305">
            <v>40000</v>
          </cell>
          <cell r="C305" t="str">
            <v>Consolidated Judicial Retirement System</v>
          </cell>
          <cell r="D305">
            <v>58246712.150000252</v>
          </cell>
          <cell r="E305">
            <v>68245416.099999994</v>
          </cell>
          <cell r="F305">
            <v>322339173.42939967</v>
          </cell>
          <cell r="G305">
            <v>509405989.16756624</v>
          </cell>
          <cell r="M305">
            <v>3870056.6</v>
          </cell>
          <cell r="V305">
            <v>305</v>
          </cell>
        </row>
        <row r="306">
          <cell r="B306">
            <v>51000</v>
          </cell>
          <cell r="C306" t="str">
            <v>Highway - Administrative</v>
          </cell>
          <cell r="D306">
            <v>516632772.63999844</v>
          </cell>
          <cell r="E306">
            <v>517068074.63000035</v>
          </cell>
          <cell r="F306">
            <v>3856998675.9863172</v>
          </cell>
          <cell r="G306">
            <v>4795804738.3380404</v>
          </cell>
          <cell r="M306">
            <v>28186402.90469946</v>
          </cell>
          <cell r="V306">
            <v>306</v>
          </cell>
        </row>
        <row r="307">
          <cell r="B307">
            <v>60000</v>
          </cell>
          <cell r="C307" t="str">
            <v>Legislative Retirement System</v>
          </cell>
          <cell r="D307">
            <v>3480312.46108949</v>
          </cell>
          <cell r="E307">
            <v>3577761.2099999958</v>
          </cell>
          <cell r="F307">
            <v>18168347.144803762</v>
          </cell>
          <cell r="G307">
            <v>24436426.90976106</v>
          </cell>
          <cell r="M307">
            <v>202482.98</v>
          </cell>
          <cell r="V307">
            <v>307</v>
          </cell>
        </row>
        <row r="308">
          <cell r="B308">
            <v>90901</v>
          </cell>
          <cell r="C308" t="str">
            <v>BLADEN COUNTY</v>
          </cell>
          <cell r="D308">
            <v>12515089.329999994</v>
          </cell>
          <cell r="E308">
            <v>11590746.199999994</v>
          </cell>
          <cell r="F308">
            <v>101585339.71730012</v>
          </cell>
          <cell r="G308">
            <v>121726805.52031019</v>
          </cell>
          <cell r="M308">
            <v>739032.75</v>
          </cell>
          <cell r="V308">
            <v>308</v>
          </cell>
        </row>
        <row r="309">
          <cell r="B309">
            <v>91041</v>
          </cell>
          <cell r="C309" t="str">
            <v>TOWN OF SUNSET BEACH</v>
          </cell>
          <cell r="D309">
            <v>2052996.7000000002</v>
          </cell>
          <cell r="E309">
            <v>1903519.8499999999</v>
          </cell>
          <cell r="F309">
            <v>18423033.021899998</v>
          </cell>
          <cell r="G309">
            <v>22076590.634999998</v>
          </cell>
          <cell r="M309">
            <v>118940.75</v>
          </cell>
          <cell r="V309">
            <v>309</v>
          </cell>
        </row>
        <row r="310">
          <cell r="B310">
            <v>91111</v>
          </cell>
          <cell r="C310" t="str">
            <v>TOWN OF BILTMORE FOREST</v>
          </cell>
          <cell r="D310">
            <v>1304370.94</v>
          </cell>
          <cell r="E310">
            <v>1313182.8800000004</v>
          </cell>
          <cell r="F310">
            <v>10251385.783499997</v>
          </cell>
          <cell r="G310">
            <v>11927687.519399997</v>
          </cell>
          <cell r="M310">
            <v>78071.010000000009</v>
          </cell>
          <cell r="V310">
            <v>310</v>
          </cell>
        </row>
        <row r="311">
          <cell r="B311">
            <v>91151</v>
          </cell>
          <cell r="C311" t="str">
            <v>TOWN OF BLACK MOUNTAIN</v>
          </cell>
          <cell r="D311">
            <v>3014976.4899999998</v>
          </cell>
          <cell r="E311">
            <v>3061219.0699999989</v>
          </cell>
          <cell r="F311">
            <v>26484554.139599994</v>
          </cell>
          <cell r="G311">
            <v>34714498.57093589</v>
          </cell>
          <cell r="M311">
            <v>180532</v>
          </cell>
          <cell r="V311">
            <v>311</v>
          </cell>
        </row>
        <row r="312">
          <cell r="B312">
            <v>98101</v>
          </cell>
          <cell r="C312" t="str">
            <v>RUTHERFORD COUNTY</v>
          </cell>
          <cell r="D312">
            <v>14351736.530000001</v>
          </cell>
          <cell r="E312">
            <v>14678204.360000007</v>
          </cell>
          <cell r="F312">
            <v>118117157.41689992</v>
          </cell>
          <cell r="G312">
            <v>157660588.45182958</v>
          </cell>
          <cell r="M312">
            <v>910108.62999999989</v>
          </cell>
          <cell r="V312">
            <v>312</v>
          </cell>
        </row>
        <row r="313">
          <cell r="B313">
            <v>98103</v>
          </cell>
          <cell r="C313" t="str">
            <v>RUTHERFORD POLK MCDOWELL DIST BRD OF HEALTH</v>
          </cell>
          <cell r="D313">
            <v>3323433.9099999983</v>
          </cell>
          <cell r="E313">
            <v>3153137.0500000007</v>
          </cell>
          <cell r="F313">
            <v>25177216.456699997</v>
          </cell>
          <cell r="G313">
            <v>31727401.273866609</v>
          </cell>
          <cell r="M313">
            <v>195983.55000000002</v>
          </cell>
          <cell r="V313">
            <v>313</v>
          </cell>
        </row>
        <row r="314">
          <cell r="B314">
            <v>98111</v>
          </cell>
          <cell r="C314" t="str">
            <v>TOWN OF FOREST CITY</v>
          </cell>
          <cell r="D314">
            <v>5254881.5899999989</v>
          </cell>
          <cell r="E314">
            <v>5413019.1199999982</v>
          </cell>
          <cell r="F314">
            <v>45440376.601999998</v>
          </cell>
          <cell r="G314">
            <v>60001728.72075171</v>
          </cell>
          <cell r="M314">
            <v>315543.51999999996</v>
          </cell>
          <cell r="V314">
            <v>314</v>
          </cell>
        </row>
        <row r="315">
          <cell r="B315">
            <v>98131</v>
          </cell>
          <cell r="C315" t="str">
            <v>TOWN OF LAKE LURE</v>
          </cell>
          <cell r="D315">
            <v>1390849.2300000002</v>
          </cell>
          <cell r="E315">
            <v>1643984.0100000002</v>
          </cell>
          <cell r="F315">
            <v>12213426.577499995</v>
          </cell>
          <cell r="G315">
            <v>16897171.661800001</v>
          </cell>
          <cell r="M315">
            <v>92959.1</v>
          </cell>
          <cell r="V315">
            <v>315</v>
          </cell>
        </row>
        <row r="316">
          <cell r="B316">
            <v>99401</v>
          </cell>
          <cell r="C316" t="str">
            <v>WASHINGTON COUNTY</v>
          </cell>
          <cell r="D316">
            <v>5176794.7299999967</v>
          </cell>
          <cell r="E316">
            <v>5152816.6399999987</v>
          </cell>
          <cell r="F316">
            <v>39414615.532899983</v>
          </cell>
          <cell r="G316">
            <v>51757330.603164405</v>
          </cell>
          <cell r="M316">
            <v>317353.44</v>
          </cell>
          <cell r="V316">
            <v>316</v>
          </cell>
        </row>
        <row r="317">
          <cell r="B317">
            <v>99521</v>
          </cell>
          <cell r="C317" t="str">
            <v>TOWN OF BLOWING ROCK</v>
          </cell>
          <cell r="D317">
            <v>1995396.3399999999</v>
          </cell>
          <cell r="E317">
            <v>1946333.6400000004</v>
          </cell>
          <cell r="F317">
            <v>18443253.3299</v>
          </cell>
          <cell r="G317">
            <v>23032820.853925698</v>
          </cell>
          <cell r="M317">
            <v>125012.06</v>
          </cell>
          <cell r="R317" t="str">
            <v>False</v>
          </cell>
          <cell r="V317">
            <v>317</v>
          </cell>
        </row>
        <row r="318">
          <cell r="B318">
            <v>99831</v>
          </cell>
          <cell r="C318" t="str">
            <v>TOWN OF BLACK CREEK</v>
          </cell>
          <cell r="D318">
            <v>252746.16</v>
          </cell>
          <cell r="E318">
            <v>277867.58999999997</v>
          </cell>
          <cell r="F318">
            <v>2108571.2378000002</v>
          </cell>
          <cell r="G318">
            <v>2935521.3997</v>
          </cell>
          <cell r="M318">
            <v>19565.890000000003</v>
          </cell>
          <cell r="R318" t="str">
            <v>False</v>
          </cell>
          <cell r="V318">
            <v>318</v>
          </cell>
        </row>
      </sheetData>
      <sheetData sheetId="16">
        <row r="12">
          <cell r="P12">
            <v>1</v>
          </cell>
        </row>
      </sheetData>
      <sheetData sheetId="17"/>
      <sheetData sheetId="18"/>
      <sheetData sheetId="19"/>
      <sheetData sheetId="20"/>
      <sheetData sheetId="21"/>
      <sheetData sheetId="22">
        <row r="8">
          <cell r="L8">
            <v>1</v>
          </cell>
        </row>
      </sheetData>
      <sheetData sheetId="23">
        <row r="16">
          <cell r="B16">
            <v>10200</v>
          </cell>
          <cell r="C16" t="str">
            <v>North Carolina Education Lottery</v>
          </cell>
          <cell r="D16">
            <v>9.2975964199316333E-4</v>
          </cell>
          <cell r="E16">
            <v>1608700.9717741364</v>
          </cell>
          <cell r="F16">
            <v>1254341.0405541244</v>
          </cell>
          <cell r="G16">
            <v>21319</v>
          </cell>
          <cell r="H16">
            <v>-448884.73357642355</v>
          </cell>
          <cell r="I16">
            <v>-18575.697230208028</v>
          </cell>
          <cell r="J16">
            <v>1357518.5607777569</v>
          </cell>
          <cell r="K16">
            <v>0</v>
          </cell>
          <cell r="L16">
            <v>-71326.278781496105</v>
          </cell>
          <cell r="M16">
            <v>12800.011833711942</v>
          </cell>
          <cell r="N16">
            <v>482.5266590016119</v>
          </cell>
          <cell r="O16">
            <v>-217.75900575121878</v>
          </cell>
          <cell r="P16">
            <v>0</v>
          </cell>
          <cell r="Q16">
            <v>0</v>
          </cell>
          <cell r="R16">
            <v>0</v>
          </cell>
          <cell r="S16">
            <v>3716157.6430048523</v>
          </cell>
          <cell r="T16">
            <v>106594.64999999991</v>
          </cell>
          <cell r="U16">
            <v>6787592.8038887838</v>
          </cell>
          <cell r="V16">
            <v>51200.047334847768</v>
          </cell>
          <cell r="W16">
            <v>0</v>
          </cell>
          <cell r="X16">
            <v>6945387.5012236312</v>
          </cell>
          <cell r="Y16">
            <v>0</v>
          </cell>
          <cell r="Z16">
            <v>0</v>
          </cell>
          <cell r="AA16">
            <v>0</v>
          </cell>
          <cell r="AB16">
            <v>92878.486151040124</v>
          </cell>
          <cell r="AC16">
            <v>92878.486151040124</v>
          </cell>
          <cell r="AD16" t="str">
            <v>N/A</v>
          </cell>
          <cell r="AE16">
            <v>1373062</v>
          </cell>
          <cell r="AF16">
            <v>1373062</v>
          </cell>
          <cell r="AG16">
            <v>1373062</v>
          </cell>
          <cell r="AH16">
            <v>1373062</v>
          </cell>
          <cell r="AI16">
            <v>1360262</v>
          </cell>
          <cell r="AJ16">
            <v>0</v>
          </cell>
          <cell r="AK16">
            <v>6852510</v>
          </cell>
          <cell r="AL16">
            <v>30717456</v>
          </cell>
          <cell r="AM16">
            <v>3716157.6430048523</v>
          </cell>
          <cell r="AN16">
            <v>-838417.64999999991</v>
          </cell>
          <cell r="AO16">
            <v>6745914.3650725922</v>
          </cell>
          <cell r="AP16">
            <v>0</v>
          </cell>
          <cell r="AQ16">
            <v>106594.64999999991</v>
          </cell>
          <cell r="AR16">
            <v>0</v>
          </cell>
          <cell r="AS16">
            <v>0</v>
          </cell>
          <cell r="AT16">
            <v>40447705.008077443</v>
          </cell>
          <cell r="AU16">
            <v>9.2649452119676168E-4</v>
          </cell>
          <cell r="AV16">
            <v>0</v>
          </cell>
          <cell r="AW16">
            <v>0</v>
          </cell>
          <cell r="AY16">
            <v>0</v>
          </cell>
          <cell r="AZ16">
            <v>0</v>
          </cell>
          <cell r="BA16">
            <v>0</v>
          </cell>
          <cell r="BB16">
            <v>0</v>
          </cell>
          <cell r="BC16">
            <v>0</v>
          </cell>
          <cell r="BD16">
            <v>0</v>
          </cell>
          <cell r="BE16">
            <v>0</v>
          </cell>
          <cell r="BF16">
            <v>0</v>
          </cell>
          <cell r="BG16">
            <v>0</v>
          </cell>
          <cell r="BH16">
            <v>0</v>
          </cell>
          <cell r="BJ16">
            <v>0</v>
          </cell>
          <cell r="BL16">
            <v>0</v>
          </cell>
          <cell r="BM16">
            <v>0</v>
          </cell>
          <cell r="BN16">
            <v>0</v>
          </cell>
          <cell r="BO16">
            <v>0</v>
          </cell>
          <cell r="BQ16">
            <v>0</v>
          </cell>
          <cell r="BR16">
            <v>0</v>
          </cell>
          <cell r="BS16">
            <v>0</v>
          </cell>
          <cell r="BT16">
            <v>0</v>
          </cell>
          <cell r="CB16">
            <v>0</v>
          </cell>
          <cell r="CC16">
            <v>0</v>
          </cell>
          <cell r="CD16">
            <v>0</v>
          </cell>
          <cell r="CE16">
            <v>0</v>
          </cell>
          <cell r="CF16">
            <v>0</v>
          </cell>
          <cell r="CI16">
            <v>0</v>
          </cell>
          <cell r="CJ16">
            <v>0</v>
          </cell>
          <cell r="CK16">
            <v>0</v>
          </cell>
          <cell r="CV16">
            <v>9.2975964199316333E-4</v>
          </cell>
          <cell r="DG16">
            <v>40447705</v>
          </cell>
          <cell r="DR16">
            <v>14107712.330000008</v>
          </cell>
          <cell r="EC16">
            <v>2.867063351865212</v>
          </cell>
          <cell r="EN16">
            <v>2.4095909012463064E-2</v>
          </cell>
        </row>
        <row r="17">
          <cell r="B17" t="str">
            <v>SPA</v>
          </cell>
          <cell r="C17" t="str">
            <v>NC State Ports Authority (subset of DOT)</v>
          </cell>
          <cell r="D17">
            <v>6.0591550498597594E-4</v>
          </cell>
          <cell r="E17">
            <v>1048375.1043381204</v>
          </cell>
          <cell r="F17">
            <v>817442.11157917243</v>
          </cell>
          <cell r="G17">
            <v>161699</v>
          </cell>
          <cell r="H17">
            <v>-292533.90633560531</v>
          </cell>
          <cell r="I17">
            <v>-12105.604996555499</v>
          </cell>
          <cell r="J17">
            <v>884681.91899378877</v>
          </cell>
          <cell r="K17">
            <v>0</v>
          </cell>
          <cell r="L17">
            <v>-46482.65667244191</v>
          </cell>
          <cell r="M17">
            <v>8341.6458230255903</v>
          </cell>
          <cell r="N17">
            <v>314.45802877762179</v>
          </cell>
          <cell r="O17">
            <v>-141.91147042276543</v>
          </cell>
          <cell r="P17">
            <v>0</v>
          </cell>
          <cell r="Q17">
            <v>0</v>
          </cell>
          <cell r="R17">
            <v>0</v>
          </cell>
          <cell r="S17">
            <v>2569590.1592878592</v>
          </cell>
          <cell r="T17">
            <v>808493.76502732246</v>
          </cell>
          <cell r="U17">
            <v>4423409.5949689439</v>
          </cell>
          <cell r="V17">
            <v>33366.583292102361</v>
          </cell>
          <cell r="W17">
            <v>0</v>
          </cell>
          <cell r="X17">
            <v>5265269.9432883691</v>
          </cell>
          <cell r="Y17">
            <v>0</v>
          </cell>
          <cell r="Z17">
            <v>0</v>
          </cell>
          <cell r="AA17">
            <v>0</v>
          </cell>
          <cell r="AB17">
            <v>60528.024982777497</v>
          </cell>
          <cell r="AC17">
            <v>60528.024982777497</v>
          </cell>
          <cell r="AD17" t="str">
            <v>N/A</v>
          </cell>
          <cell r="AE17">
            <v>1042617</v>
          </cell>
          <cell r="AF17">
            <v>1042616</v>
          </cell>
          <cell r="AG17">
            <v>1042616</v>
          </cell>
          <cell r="AH17">
            <v>1042616</v>
          </cell>
          <cell r="AI17">
            <v>1034274</v>
          </cell>
          <cell r="AJ17">
            <v>0</v>
          </cell>
          <cell r="AK17">
            <v>5204739</v>
          </cell>
          <cell r="AL17">
            <v>19275112</v>
          </cell>
          <cell r="AM17">
            <v>2569590.1592878592</v>
          </cell>
          <cell r="AN17">
            <v>-690060.76502732246</v>
          </cell>
          <cell r="AO17">
            <v>4396248.1532782689</v>
          </cell>
          <cell r="AP17">
            <v>0</v>
          </cell>
          <cell r="AQ17">
            <v>808493.76502732246</v>
          </cell>
          <cell r="AR17">
            <v>0</v>
          </cell>
          <cell r="AS17">
            <v>0</v>
          </cell>
          <cell r="AT17">
            <v>26359383.312566128</v>
          </cell>
          <cell r="AU17">
            <v>5.8137255472740955E-4</v>
          </cell>
          <cell r="AV17">
            <v>0</v>
          </cell>
          <cell r="AW17">
            <v>0</v>
          </cell>
          <cell r="AY17">
            <v>0</v>
          </cell>
          <cell r="AZ17">
            <v>0</v>
          </cell>
          <cell r="BA17">
            <v>0</v>
          </cell>
          <cell r="BB17">
            <v>0</v>
          </cell>
          <cell r="BC17">
            <v>0</v>
          </cell>
          <cell r="BD17">
            <v>0</v>
          </cell>
          <cell r="BE17">
            <v>0</v>
          </cell>
          <cell r="BF17">
            <v>0</v>
          </cell>
          <cell r="BG17">
            <v>0</v>
          </cell>
          <cell r="BH17">
            <v>0</v>
          </cell>
          <cell r="BJ17">
            <v>0</v>
          </cell>
          <cell r="BL17">
            <v>0</v>
          </cell>
          <cell r="BM17">
            <v>0</v>
          </cell>
          <cell r="BN17">
            <v>0</v>
          </cell>
          <cell r="BO17">
            <v>0</v>
          </cell>
          <cell r="BQ17">
            <v>0</v>
          </cell>
          <cell r="BR17">
            <v>0</v>
          </cell>
          <cell r="BS17">
            <v>0</v>
          </cell>
          <cell r="BT17">
            <v>0</v>
          </cell>
          <cell r="CB17">
            <v>0</v>
          </cell>
          <cell r="CC17">
            <v>0</v>
          </cell>
          <cell r="CD17">
            <v>0</v>
          </cell>
          <cell r="CE17">
            <v>0</v>
          </cell>
          <cell r="CF17">
            <v>0</v>
          </cell>
          <cell r="CI17">
            <v>0</v>
          </cell>
          <cell r="CJ17">
            <v>0</v>
          </cell>
          <cell r="CK17">
            <v>0</v>
          </cell>
          <cell r="CV17">
            <v>6.0591550498597594E-4</v>
          </cell>
          <cell r="DG17">
            <v>26359384</v>
          </cell>
          <cell r="DR17">
            <v>11585996.839999992</v>
          </cell>
          <cell r="EC17">
            <v>2.2751071283737736</v>
          </cell>
          <cell r="EN17">
            <v>2.4095909012463064E-2</v>
          </cell>
        </row>
        <row r="18">
          <cell r="B18" t="str">
            <v>GTPA</v>
          </cell>
          <cell r="C18" t="str">
            <v>NC Global TransPark Authority (subset of DOT)</v>
          </cell>
          <cell r="D18">
            <v>1.522404319666764E-5</v>
          </cell>
          <cell r="E18">
            <v>26341.144505163142</v>
          </cell>
          <cell r="F18">
            <v>20538.794460697234</v>
          </cell>
          <cell r="G18">
            <v>-7164</v>
          </cell>
          <cell r="H18">
            <v>-7350.1153046847003</v>
          </cell>
          <cell r="I18">
            <v>-304.16163949067806</v>
          </cell>
          <cell r="J18">
            <v>22228.240801304451</v>
          </cell>
          <cell r="K18">
            <v>0</v>
          </cell>
          <cell r="L18">
            <v>-1167.908672502952</v>
          </cell>
          <cell r="M18">
            <v>209.58958022370311</v>
          </cell>
          <cell r="N18">
            <v>7.9009739382065716</v>
          </cell>
          <cell r="O18">
            <v>-3.5656231570915278</v>
          </cell>
          <cell r="P18">
            <v>0</v>
          </cell>
          <cell r="Q18">
            <v>0</v>
          </cell>
          <cell r="R18">
            <v>0</v>
          </cell>
          <cell r="S18">
            <v>53335.919081491324</v>
          </cell>
          <cell r="T18">
            <v>9694.6502732240442</v>
          </cell>
          <cell r="U18">
            <v>111141.20400652227</v>
          </cell>
          <cell r="V18">
            <v>838.35832089481244</v>
          </cell>
          <cell r="W18">
            <v>0</v>
          </cell>
          <cell r="X18">
            <v>121674.21260064113</v>
          </cell>
          <cell r="Y18">
            <v>45516</v>
          </cell>
          <cell r="Z18">
            <v>0</v>
          </cell>
          <cell r="AA18">
            <v>0</v>
          </cell>
          <cell r="AB18">
            <v>1520.8081974533902</v>
          </cell>
          <cell r="AC18">
            <v>47036.808197453392</v>
          </cell>
          <cell r="AD18" t="str">
            <v>N/A</v>
          </cell>
          <cell r="AE18">
            <v>14970</v>
          </cell>
          <cell r="AF18">
            <v>14970</v>
          </cell>
          <cell r="AG18">
            <v>14970</v>
          </cell>
          <cell r="AH18">
            <v>14970</v>
          </cell>
          <cell r="AI18">
            <v>14760</v>
          </cell>
          <cell r="AJ18">
            <v>0</v>
          </cell>
          <cell r="AK18">
            <v>74640</v>
          </cell>
          <cell r="AL18">
            <v>559364</v>
          </cell>
          <cell r="AM18">
            <v>53335.919081491324</v>
          </cell>
          <cell r="AN18">
            <v>-25039.650273224044</v>
          </cell>
          <cell r="AO18">
            <v>110458.75412996369</v>
          </cell>
          <cell r="AP18">
            <v>0</v>
          </cell>
          <cell r="AQ18">
            <v>-35821.349726775952</v>
          </cell>
          <cell r="AR18">
            <v>0</v>
          </cell>
          <cell r="AS18">
            <v>0</v>
          </cell>
          <cell r="AT18">
            <v>662297.67321145511</v>
          </cell>
          <cell r="AU18">
            <v>1.6871427572934688E-5</v>
          </cell>
          <cell r="AV18">
            <v>0</v>
          </cell>
          <cell r="AW18">
            <v>0</v>
          </cell>
          <cell r="AY18">
            <v>0</v>
          </cell>
          <cell r="AZ18">
            <v>0</v>
          </cell>
          <cell r="BA18">
            <v>0</v>
          </cell>
          <cell r="BB18">
            <v>0</v>
          </cell>
          <cell r="BC18">
            <v>0</v>
          </cell>
          <cell r="BD18">
            <v>0</v>
          </cell>
          <cell r="BE18">
            <v>0</v>
          </cell>
          <cell r="BF18">
            <v>0</v>
          </cell>
          <cell r="BG18">
            <v>0</v>
          </cell>
          <cell r="BH18">
            <v>0</v>
          </cell>
          <cell r="BJ18">
            <v>0</v>
          </cell>
          <cell r="BL18">
            <v>0</v>
          </cell>
          <cell r="BM18">
            <v>0</v>
          </cell>
          <cell r="BN18">
            <v>0</v>
          </cell>
          <cell r="BO18">
            <v>0</v>
          </cell>
          <cell r="BQ18">
            <v>0</v>
          </cell>
          <cell r="BR18">
            <v>0</v>
          </cell>
          <cell r="BS18">
            <v>0</v>
          </cell>
          <cell r="BT18">
            <v>0</v>
          </cell>
          <cell r="CB18">
            <v>0</v>
          </cell>
          <cell r="CC18">
            <v>0</v>
          </cell>
          <cell r="CD18">
            <v>0</v>
          </cell>
          <cell r="CE18">
            <v>0</v>
          </cell>
          <cell r="CF18">
            <v>0</v>
          </cell>
          <cell r="CI18">
            <v>0</v>
          </cell>
          <cell r="CJ18">
            <v>0</v>
          </cell>
          <cell r="CK18">
            <v>0</v>
          </cell>
          <cell r="CV18">
            <v>1.522404319666764E-5</v>
          </cell>
          <cell r="DG18">
            <v>662298</v>
          </cell>
          <cell r="DR18">
            <v>413152.68</v>
          </cell>
          <cell r="EC18">
            <v>1.6030345004660262</v>
          </cell>
          <cell r="EN18">
            <v>2.4095909012463064E-2</v>
          </cell>
        </row>
        <row r="19">
          <cell r="B19" t="str">
            <v>SEAA</v>
          </cell>
          <cell r="C19" t="str">
            <v>State Education Assistance Authority (subset of UNC General Administration)</v>
          </cell>
          <cell r="D19">
            <v>9.683277732053869E-5</v>
          </cell>
          <cell r="E19">
            <v>167543.28316638697</v>
          </cell>
          <cell r="F19">
            <v>130637.34020935645</v>
          </cell>
          <cell r="G19">
            <v>-23095</v>
          </cell>
          <cell r="H19">
            <v>-46750.529368874006</v>
          </cell>
          <cell r="I19">
            <v>-1934.6251140891181</v>
          </cell>
          <cell r="J19">
            <v>141383.09146489849</v>
          </cell>
          <cell r="K19">
            <v>0</v>
          </cell>
          <cell r="L19">
            <v>-7428.5023337268731</v>
          </cell>
          <cell r="M19">
            <v>1333.0979745872887</v>
          </cell>
          <cell r="N19">
            <v>50.254274773813172</v>
          </cell>
          <cell r="O19">
            <v>-22.679204776243367</v>
          </cell>
          <cell r="P19">
            <v>0</v>
          </cell>
          <cell r="Q19">
            <v>0</v>
          </cell>
          <cell r="R19">
            <v>0</v>
          </cell>
          <cell r="S19">
            <v>361715.73106853681</v>
          </cell>
          <cell r="T19">
            <v>24352.601092896177</v>
          </cell>
          <cell r="U19">
            <v>706915.45732449251</v>
          </cell>
          <cell r="V19">
            <v>5332.3918983491549</v>
          </cell>
          <cell r="W19">
            <v>0</v>
          </cell>
          <cell r="X19">
            <v>736600.45031573786</v>
          </cell>
          <cell r="Y19">
            <v>139827</v>
          </cell>
          <cell r="Z19">
            <v>0</v>
          </cell>
          <cell r="AA19">
            <v>0</v>
          </cell>
          <cell r="AB19">
            <v>9673.1255704455907</v>
          </cell>
          <cell r="AC19">
            <v>149500.12557044558</v>
          </cell>
          <cell r="AD19" t="str">
            <v>N/A</v>
          </cell>
          <cell r="AE19">
            <v>117688</v>
          </cell>
          <cell r="AF19">
            <v>117686</v>
          </cell>
          <cell r="AG19">
            <v>117686</v>
          </cell>
          <cell r="AH19">
            <v>117686</v>
          </cell>
          <cell r="AI19">
            <v>116352</v>
          </cell>
          <cell r="AJ19">
            <v>0</v>
          </cell>
          <cell r="AK19">
            <v>587098</v>
          </cell>
          <cell r="AL19">
            <v>3378234</v>
          </cell>
          <cell r="AM19">
            <v>361715.73106853681</v>
          </cell>
          <cell r="AN19">
            <v>-114494.60109289618</v>
          </cell>
          <cell r="AO19">
            <v>702574.72365239612</v>
          </cell>
          <cell r="AP19">
            <v>0</v>
          </cell>
          <cell r="AQ19">
            <v>-115474.39890710382</v>
          </cell>
          <cell r="AR19">
            <v>0</v>
          </cell>
          <cell r="AS19">
            <v>0</v>
          </cell>
          <cell r="AT19">
            <v>4212555.454720933</v>
          </cell>
          <cell r="AU19">
            <v>1.0189371226110923E-4</v>
          </cell>
          <cell r="AV19">
            <v>0</v>
          </cell>
          <cell r="AW19">
            <v>0</v>
          </cell>
          <cell r="AY19">
            <v>0</v>
          </cell>
          <cell r="AZ19">
            <v>0</v>
          </cell>
          <cell r="BA19">
            <v>0</v>
          </cell>
          <cell r="BB19">
            <v>0</v>
          </cell>
          <cell r="BC19">
            <v>0</v>
          </cell>
          <cell r="BD19">
            <v>0</v>
          </cell>
          <cell r="BE19">
            <v>0</v>
          </cell>
          <cell r="BF19">
            <v>0</v>
          </cell>
          <cell r="BG19">
            <v>0</v>
          </cell>
          <cell r="BH19">
            <v>0</v>
          </cell>
          <cell r="BJ19">
            <v>0</v>
          </cell>
          <cell r="BL19">
            <v>0</v>
          </cell>
          <cell r="BM19">
            <v>0</v>
          </cell>
          <cell r="BN19">
            <v>0</v>
          </cell>
          <cell r="BO19">
            <v>0</v>
          </cell>
          <cell r="BQ19">
            <v>0</v>
          </cell>
          <cell r="BR19">
            <v>0</v>
          </cell>
          <cell r="BS19">
            <v>0</v>
          </cell>
          <cell r="BT19">
            <v>0</v>
          </cell>
          <cell r="CB19">
            <v>0</v>
          </cell>
          <cell r="CC19">
            <v>0</v>
          </cell>
          <cell r="CD19">
            <v>0</v>
          </cell>
          <cell r="CE19">
            <v>0</v>
          </cell>
          <cell r="CF19">
            <v>0</v>
          </cell>
          <cell r="CI19">
            <v>0</v>
          </cell>
          <cell r="CJ19">
            <v>0</v>
          </cell>
          <cell r="CK19">
            <v>0</v>
          </cell>
          <cell r="CV19">
            <v>9.683277732053869E-5</v>
          </cell>
          <cell r="DG19">
            <v>4212555</v>
          </cell>
          <cell r="DR19">
            <v>1806684.4100000004</v>
          </cell>
          <cell r="EC19">
            <v>2.3316496100168371</v>
          </cell>
          <cell r="EN19">
            <v>2.4095909012463064E-2</v>
          </cell>
        </row>
        <row r="20">
          <cell r="B20" t="str">
            <v>SHP</v>
          </cell>
          <cell r="C20" t="str">
            <v>State Health Plan (subset of Department of Treasurer)</v>
          </cell>
          <cell r="D20">
            <v>1.2782000866170282E-4</v>
          </cell>
          <cell r="E20">
            <v>221158.41864834551</v>
          </cell>
          <cell r="F20">
            <v>172442.29091795365</v>
          </cell>
          <cell r="G20">
            <v>115</v>
          </cell>
          <cell r="H20">
            <v>-61711.057290940706</v>
          </cell>
          <cell r="I20">
            <v>-2553.7199869983365</v>
          </cell>
          <cell r="J20">
            <v>186626.76498310638</v>
          </cell>
          <cell r="K20">
            <v>0</v>
          </cell>
          <cell r="L20">
            <v>-9805.6800487850178</v>
          </cell>
          <cell r="M20">
            <v>1759.6995498186934</v>
          </cell>
          <cell r="N20">
            <v>66.336028095250526</v>
          </cell>
          <cell r="O20">
            <v>-29.936724228657418</v>
          </cell>
          <cell r="P20">
            <v>0</v>
          </cell>
          <cell r="Q20">
            <v>0</v>
          </cell>
          <cell r="R20">
            <v>0</v>
          </cell>
          <cell r="S20">
            <v>508068.1160763668</v>
          </cell>
          <cell r="T20">
            <v>34436.103825136641</v>
          </cell>
          <cell r="U20">
            <v>933133.82491553191</v>
          </cell>
          <cell r="V20">
            <v>7038.7981992747737</v>
          </cell>
          <cell r="W20">
            <v>0</v>
          </cell>
          <cell r="X20">
            <v>974608.72693994339</v>
          </cell>
          <cell r="Y20">
            <v>33862</v>
          </cell>
          <cell r="Z20">
            <v>0</v>
          </cell>
          <cell r="AA20">
            <v>0</v>
          </cell>
          <cell r="AB20">
            <v>12768.599934991682</v>
          </cell>
          <cell r="AC20">
            <v>46630.599934991682</v>
          </cell>
          <cell r="AD20" t="str">
            <v>N/A</v>
          </cell>
          <cell r="AE20">
            <v>185948</v>
          </cell>
          <cell r="AF20">
            <v>185947</v>
          </cell>
          <cell r="AG20">
            <v>185947</v>
          </cell>
          <cell r="AH20">
            <v>185947</v>
          </cell>
          <cell r="AI20">
            <v>184187</v>
          </cell>
          <cell r="AJ20">
            <v>0</v>
          </cell>
          <cell r="AK20">
            <v>927976</v>
          </cell>
          <cell r="AL20">
            <v>4278442</v>
          </cell>
          <cell r="AM20">
            <v>508068.1160763668</v>
          </cell>
          <cell r="AN20">
            <v>-153883.10382513664</v>
          </cell>
          <cell r="AO20">
            <v>927404.02317981503</v>
          </cell>
          <cell r="AP20">
            <v>0</v>
          </cell>
          <cell r="AQ20">
            <v>574.10382513664081</v>
          </cell>
          <cell r="AR20">
            <v>0</v>
          </cell>
          <cell r="AS20">
            <v>0</v>
          </cell>
          <cell r="AT20">
            <v>5560605.1392561821</v>
          </cell>
          <cell r="AU20">
            <v>1.2904562970872618E-4</v>
          </cell>
          <cell r="AV20">
            <v>0</v>
          </cell>
          <cell r="AW20">
            <v>0</v>
          </cell>
          <cell r="AY20">
            <v>0</v>
          </cell>
          <cell r="AZ20">
            <v>0</v>
          </cell>
          <cell r="BA20">
            <v>0</v>
          </cell>
          <cell r="BB20">
            <v>0</v>
          </cell>
          <cell r="BC20">
            <v>0</v>
          </cell>
          <cell r="BD20">
            <v>0</v>
          </cell>
          <cell r="BE20">
            <v>0</v>
          </cell>
          <cell r="BF20">
            <v>0</v>
          </cell>
          <cell r="BG20">
            <v>0</v>
          </cell>
          <cell r="BH20">
            <v>0</v>
          </cell>
          <cell r="BJ20">
            <v>0</v>
          </cell>
          <cell r="BL20">
            <v>0</v>
          </cell>
          <cell r="BM20">
            <v>0</v>
          </cell>
          <cell r="BN20">
            <v>0</v>
          </cell>
          <cell r="BO20">
            <v>0</v>
          </cell>
          <cell r="BQ20">
            <v>0</v>
          </cell>
          <cell r="BR20">
            <v>0</v>
          </cell>
          <cell r="BS20">
            <v>0</v>
          </cell>
          <cell r="BT20">
            <v>0</v>
          </cell>
          <cell r="CB20">
            <v>0</v>
          </cell>
          <cell r="CC20">
            <v>0</v>
          </cell>
          <cell r="CD20">
            <v>0</v>
          </cell>
          <cell r="CE20">
            <v>0</v>
          </cell>
          <cell r="CF20">
            <v>0</v>
          </cell>
          <cell r="CI20">
            <v>0</v>
          </cell>
          <cell r="CJ20">
            <v>0</v>
          </cell>
          <cell r="CK20">
            <v>0</v>
          </cell>
          <cell r="CV20">
            <v>1.2782000866170282E-4</v>
          </cell>
          <cell r="DG20">
            <v>5560605</v>
          </cell>
          <cell r="DR20">
            <v>2028909.9300000002</v>
          </cell>
          <cell r="EC20">
            <v>2.740685980081925</v>
          </cell>
          <cell r="EN20">
            <v>2.4095909012463064E-2</v>
          </cell>
        </row>
        <row r="21">
          <cell r="B21">
            <v>10400</v>
          </cell>
          <cell r="C21" t="str">
            <v>Department Of Justice</v>
          </cell>
          <cell r="D21">
            <v>2.7120260227884259E-3</v>
          </cell>
          <cell r="E21">
            <v>4692437.3798196847</v>
          </cell>
          <cell r="F21">
            <v>3658801.0382357636</v>
          </cell>
          <cell r="G21">
            <v>-97610</v>
          </cell>
          <cell r="H21">
            <v>-1309356.7667466705</v>
          </cell>
          <cell r="I21">
            <v>-54183.653499700398</v>
          </cell>
          <cell r="J21">
            <v>3959760.6703546713</v>
          </cell>
          <cell r="K21">
            <v>0</v>
          </cell>
          <cell r="L21">
            <v>-208052.39916565636</v>
          </cell>
          <cell r="M21">
            <v>37336.49388201972</v>
          </cell>
          <cell r="N21">
            <v>1407.4872653067373</v>
          </cell>
          <cell r="O21">
            <v>-635.18361479727719</v>
          </cell>
          <cell r="P21">
            <v>0</v>
          </cell>
          <cell r="Q21">
            <v>0</v>
          </cell>
          <cell r="R21">
            <v>0</v>
          </cell>
          <cell r="S21">
            <v>10679905.066530623</v>
          </cell>
          <cell r="T21">
            <v>270493.90999999922</v>
          </cell>
          <cell r="U21">
            <v>19798803.351773355</v>
          </cell>
          <cell r="V21">
            <v>149345.97552807888</v>
          </cell>
          <cell r="W21">
            <v>0</v>
          </cell>
          <cell r="X21">
            <v>20218643.237301435</v>
          </cell>
          <cell r="Y21">
            <v>758542</v>
          </cell>
          <cell r="Z21">
            <v>0</v>
          </cell>
          <cell r="AA21">
            <v>0</v>
          </cell>
          <cell r="AB21">
            <v>270918.26749850198</v>
          </cell>
          <cell r="AC21">
            <v>1029460.267498502</v>
          </cell>
          <cell r="AD21" t="str">
            <v>N/A</v>
          </cell>
          <cell r="AE21">
            <v>3845305</v>
          </cell>
          <cell r="AF21">
            <v>3845304</v>
          </cell>
          <cell r="AG21">
            <v>3845304</v>
          </cell>
          <cell r="AH21">
            <v>3845304</v>
          </cell>
          <cell r="AI21">
            <v>3807967</v>
          </cell>
          <cell r="AJ21">
            <v>0</v>
          </cell>
          <cell r="AK21">
            <v>19189184</v>
          </cell>
          <cell r="AL21">
            <v>90826099</v>
          </cell>
          <cell r="AM21">
            <v>10679905.066530623</v>
          </cell>
          <cell r="AN21">
            <v>-2712836.9099999992</v>
          </cell>
          <cell r="AO21">
            <v>19677231.059802935</v>
          </cell>
          <cell r="AP21">
            <v>0</v>
          </cell>
          <cell r="AQ21">
            <v>-488048.09000000078</v>
          </cell>
          <cell r="AR21">
            <v>0</v>
          </cell>
          <cell r="AS21">
            <v>0</v>
          </cell>
          <cell r="AT21">
            <v>117982350.12633355</v>
          </cell>
          <cell r="AU21">
            <v>2.7394808535894772E-3</v>
          </cell>
          <cell r="AV21">
            <v>0</v>
          </cell>
          <cell r="AW21">
            <v>0</v>
          </cell>
          <cell r="AY21">
            <v>0</v>
          </cell>
          <cell r="AZ21">
            <v>0</v>
          </cell>
          <cell r="BA21">
            <v>0</v>
          </cell>
          <cell r="BB21">
            <v>0</v>
          </cell>
          <cell r="BC21">
            <v>0</v>
          </cell>
          <cell r="BD21">
            <v>0</v>
          </cell>
          <cell r="BE21">
            <v>0</v>
          </cell>
          <cell r="BF21">
            <v>0</v>
          </cell>
          <cell r="BG21">
            <v>0</v>
          </cell>
          <cell r="BH21">
            <v>0</v>
          </cell>
          <cell r="BJ21">
            <v>0</v>
          </cell>
          <cell r="BL21">
            <v>0</v>
          </cell>
          <cell r="BM21">
            <v>0</v>
          </cell>
          <cell r="BN21">
            <v>0</v>
          </cell>
          <cell r="BO21">
            <v>0</v>
          </cell>
          <cell r="BQ21">
            <v>0</v>
          </cell>
          <cell r="BR21">
            <v>0</v>
          </cell>
          <cell r="BS21">
            <v>0</v>
          </cell>
          <cell r="BT21">
            <v>0</v>
          </cell>
          <cell r="CB21">
            <v>0</v>
          </cell>
          <cell r="CC21">
            <v>0</v>
          </cell>
          <cell r="CD21">
            <v>0</v>
          </cell>
          <cell r="CE21">
            <v>0</v>
          </cell>
          <cell r="CF21">
            <v>0</v>
          </cell>
          <cell r="CI21">
            <v>0</v>
          </cell>
          <cell r="CJ21">
            <v>0</v>
          </cell>
          <cell r="CK21">
            <v>0</v>
          </cell>
          <cell r="CV21">
            <v>2.7120260227884259E-3</v>
          </cell>
          <cell r="DG21">
            <v>117982350</v>
          </cell>
          <cell r="DR21">
            <v>46652416.75000006</v>
          </cell>
          <cell r="EC21">
            <v>2.528965447433114</v>
          </cell>
          <cell r="EN21">
            <v>2.4095909012463064E-2</v>
          </cell>
        </row>
        <row r="22">
          <cell r="B22">
            <v>10500</v>
          </cell>
          <cell r="C22" t="str">
            <v>State Auditor</v>
          </cell>
          <cell r="D22">
            <v>6.1190789513673456E-4</v>
          </cell>
          <cell r="E22">
            <v>1058743.3365385518</v>
          </cell>
          <cell r="F22">
            <v>825526.46000388521</v>
          </cell>
          <cell r="G22">
            <v>-115823</v>
          </cell>
          <cell r="H22">
            <v>-295427.01153701288</v>
          </cell>
          <cell r="I22">
            <v>-12225.327148494842</v>
          </cell>
          <cell r="J22">
            <v>893431.25644151645</v>
          </cell>
          <cell r="K22">
            <v>0</v>
          </cell>
          <cell r="L22">
            <v>-46942.361386602483</v>
          </cell>
          <cell r="M22">
            <v>8424.1431281113419</v>
          </cell>
          <cell r="N22">
            <v>317.56795941806251</v>
          </cell>
          <cell r="O22">
            <v>-143.31494811997459</v>
          </cell>
          <cell r="P22">
            <v>0</v>
          </cell>
          <cell r="Q22">
            <v>0</v>
          </cell>
          <cell r="R22">
            <v>0</v>
          </cell>
          <cell r="S22">
            <v>2315881.7490512528</v>
          </cell>
          <cell r="T22">
            <v>47831.930000000051</v>
          </cell>
          <cell r="U22">
            <v>4467156.2822075821</v>
          </cell>
          <cell r="V22">
            <v>33696.572512445367</v>
          </cell>
          <cell r="W22">
            <v>0</v>
          </cell>
          <cell r="X22">
            <v>4548684.7847200269</v>
          </cell>
          <cell r="Y22">
            <v>626945</v>
          </cell>
          <cell r="Z22">
            <v>0</v>
          </cell>
          <cell r="AA22">
            <v>0</v>
          </cell>
          <cell r="AB22">
            <v>61126.635742474202</v>
          </cell>
          <cell r="AC22">
            <v>688071.63574247423</v>
          </cell>
          <cell r="AD22" t="str">
            <v>N/A</v>
          </cell>
          <cell r="AE22">
            <v>773807</v>
          </cell>
          <cell r="AF22">
            <v>773807</v>
          </cell>
          <cell r="AG22">
            <v>773807</v>
          </cell>
          <cell r="AH22">
            <v>773807</v>
          </cell>
          <cell r="AI22">
            <v>765383</v>
          </cell>
          <cell r="AJ22">
            <v>0</v>
          </cell>
          <cell r="AK22">
            <v>3860611</v>
          </cell>
          <cell r="AL22">
            <v>21039830</v>
          </cell>
          <cell r="AM22">
            <v>2315881.7490512528</v>
          </cell>
          <cell r="AN22">
            <v>-596251.93000000005</v>
          </cell>
          <cell r="AO22">
            <v>4439726.2189775538</v>
          </cell>
          <cell r="AP22">
            <v>0</v>
          </cell>
          <cell r="AQ22">
            <v>-579113.06999999995</v>
          </cell>
          <cell r="AR22">
            <v>0</v>
          </cell>
          <cell r="AS22">
            <v>0</v>
          </cell>
          <cell r="AT22">
            <v>26620072.968028806</v>
          </cell>
          <cell r="AU22">
            <v>6.3459966366926637E-4</v>
          </cell>
          <cell r="AV22">
            <v>0</v>
          </cell>
          <cell r="AW22">
            <v>0</v>
          </cell>
          <cell r="AY22">
            <v>0</v>
          </cell>
          <cell r="AZ22">
            <v>0</v>
          </cell>
          <cell r="BA22">
            <v>0</v>
          </cell>
          <cell r="BB22">
            <v>0</v>
          </cell>
          <cell r="BC22">
            <v>0</v>
          </cell>
          <cell r="BD22">
            <v>0</v>
          </cell>
          <cell r="BE22">
            <v>0</v>
          </cell>
          <cell r="BF22">
            <v>0</v>
          </cell>
          <cell r="BG22">
            <v>0</v>
          </cell>
          <cell r="BH22">
            <v>0</v>
          </cell>
          <cell r="BJ22">
            <v>0</v>
          </cell>
          <cell r="BL22">
            <v>0</v>
          </cell>
          <cell r="BM22">
            <v>0</v>
          </cell>
          <cell r="BN22">
            <v>0</v>
          </cell>
          <cell r="BO22">
            <v>0</v>
          </cell>
          <cell r="BQ22">
            <v>0</v>
          </cell>
          <cell r="BR22">
            <v>0</v>
          </cell>
          <cell r="BS22">
            <v>0</v>
          </cell>
          <cell r="BT22">
            <v>0</v>
          </cell>
          <cell r="CB22">
            <v>0</v>
          </cell>
          <cell r="CC22">
            <v>0</v>
          </cell>
          <cell r="CD22">
            <v>0</v>
          </cell>
          <cell r="CE22">
            <v>0</v>
          </cell>
          <cell r="CF22">
            <v>0</v>
          </cell>
          <cell r="CI22">
            <v>0</v>
          </cell>
          <cell r="CJ22">
            <v>0</v>
          </cell>
          <cell r="CK22">
            <v>0</v>
          </cell>
          <cell r="CV22">
            <v>6.1190789513673456E-4</v>
          </cell>
          <cell r="DG22">
            <v>26620073</v>
          </cell>
          <cell r="DR22">
            <v>9868361.1599999983</v>
          </cell>
          <cell r="EC22">
            <v>2.6975171022216626</v>
          </cell>
          <cell r="EN22">
            <v>2.4095909012463064E-2</v>
          </cell>
        </row>
        <row r="23">
          <cell r="B23">
            <v>10700</v>
          </cell>
          <cell r="C23" t="str">
            <v>Department Of Cultural Resources</v>
          </cell>
          <cell r="D23">
            <v>3.7215068930898806E-3</v>
          </cell>
          <cell r="E23">
            <v>6439074.665086248</v>
          </cell>
          <cell r="F23">
            <v>5020694.1857582079</v>
          </cell>
          <cell r="G23">
            <v>11728570</v>
          </cell>
          <cell r="H23">
            <v>-1796730.6331196493</v>
          </cell>
          <cell r="I23">
            <v>-74352.103666248498</v>
          </cell>
          <cell r="J23">
            <v>5433678.1822468303</v>
          </cell>
          <cell r="K23">
            <v>0</v>
          </cell>
          <cell r="L23">
            <v>-285494.47207103024</v>
          </cell>
          <cell r="M23">
            <v>51234.028795521008</v>
          </cell>
          <cell r="N23">
            <v>1931.3876473757862</v>
          </cell>
          <cell r="O23">
            <v>-871.61412943058087</v>
          </cell>
          <cell r="P23">
            <v>0</v>
          </cell>
          <cell r="Q23">
            <v>0</v>
          </cell>
          <cell r="R23">
            <v>0</v>
          </cell>
          <cell r="S23">
            <v>26517733.626547825</v>
          </cell>
          <cell r="T23">
            <v>58642846.25</v>
          </cell>
          <cell r="U23">
            <v>27168390.911234155</v>
          </cell>
          <cell r="V23">
            <v>204936.11518208403</v>
          </cell>
          <cell r="W23">
            <v>0</v>
          </cell>
          <cell r="X23">
            <v>86016173.276416242</v>
          </cell>
          <cell r="Y23">
            <v>0</v>
          </cell>
          <cell r="Z23">
            <v>0</v>
          </cell>
          <cell r="AA23">
            <v>0</v>
          </cell>
          <cell r="AB23">
            <v>371760.51833124249</v>
          </cell>
          <cell r="AC23">
            <v>371760.51833124249</v>
          </cell>
          <cell r="AD23" t="str">
            <v>N/A</v>
          </cell>
          <cell r="AE23">
            <v>17139130</v>
          </cell>
          <cell r="AF23">
            <v>17139130</v>
          </cell>
          <cell r="AG23">
            <v>17139130</v>
          </cell>
          <cell r="AH23">
            <v>17139130</v>
          </cell>
          <cell r="AI23">
            <v>17087896</v>
          </cell>
          <cell r="AJ23">
            <v>0</v>
          </cell>
          <cell r="AK23">
            <v>85644416</v>
          </cell>
          <cell r="AL23">
            <v>53077697</v>
          </cell>
          <cell r="AM23">
            <v>26517733.626547825</v>
          </cell>
          <cell r="AN23">
            <v>-3341643.25</v>
          </cell>
          <cell r="AO23">
            <v>27001566.508084998</v>
          </cell>
          <cell r="AP23">
            <v>0</v>
          </cell>
          <cell r="AQ23">
            <v>58642846.25</v>
          </cell>
          <cell r="AR23">
            <v>0</v>
          </cell>
          <cell r="AS23">
            <v>0</v>
          </cell>
          <cell r="AT23">
            <v>161898200.13463283</v>
          </cell>
          <cell r="AU23">
            <v>1.6009201690367701E-3</v>
          </cell>
          <cell r="AV23">
            <v>0</v>
          </cell>
          <cell r="AW23">
            <v>0</v>
          </cell>
          <cell r="AY23">
            <v>0</v>
          </cell>
          <cell r="AZ23">
            <v>0</v>
          </cell>
          <cell r="BA23">
            <v>0</v>
          </cell>
          <cell r="BB23">
            <v>0</v>
          </cell>
          <cell r="BC23">
            <v>0</v>
          </cell>
          <cell r="BD23">
            <v>0</v>
          </cell>
          <cell r="BE23">
            <v>0</v>
          </cell>
          <cell r="BF23">
            <v>0</v>
          </cell>
          <cell r="BG23">
            <v>0</v>
          </cell>
          <cell r="BH23">
            <v>0</v>
          </cell>
          <cell r="BJ23">
            <v>0</v>
          </cell>
          <cell r="BL23">
            <v>0</v>
          </cell>
          <cell r="BM23">
            <v>0</v>
          </cell>
          <cell r="BN23">
            <v>0</v>
          </cell>
          <cell r="BO23">
            <v>0</v>
          </cell>
          <cell r="BQ23">
            <v>0</v>
          </cell>
          <cell r="BR23">
            <v>0</v>
          </cell>
          <cell r="BS23">
            <v>0</v>
          </cell>
          <cell r="BT23">
            <v>0</v>
          </cell>
          <cell r="CB23">
            <v>0</v>
          </cell>
          <cell r="CC23">
            <v>0</v>
          </cell>
          <cell r="CD23">
            <v>0</v>
          </cell>
          <cell r="CE23">
            <v>0</v>
          </cell>
          <cell r="CF23">
            <v>0</v>
          </cell>
          <cell r="CI23">
            <v>0</v>
          </cell>
          <cell r="CJ23">
            <v>0</v>
          </cell>
          <cell r="CK23">
            <v>0</v>
          </cell>
          <cell r="CV23">
            <v>3.7215068930898806E-3</v>
          </cell>
          <cell r="DG23">
            <v>161898199</v>
          </cell>
          <cell r="DR23">
            <v>66506369.379999906</v>
          </cell>
          <cell r="EC23">
            <v>2.4343262233269156</v>
          </cell>
          <cell r="EN23">
            <v>2.4095909012463064E-2</v>
          </cell>
        </row>
        <row r="24">
          <cell r="B24">
            <v>10800</v>
          </cell>
          <cell r="C24" t="str">
            <v>Administrative Office Of The Courts</v>
          </cell>
          <cell r="D24">
            <v>1.6267906522251418E-2</v>
          </cell>
          <cell r="E24">
            <v>28147271.454990841</v>
          </cell>
          <cell r="F24">
            <v>21947073.063973792</v>
          </cell>
          <cell r="G24">
            <v>-2995686</v>
          </cell>
          <cell r="H24">
            <v>-7854088.9013342299</v>
          </cell>
          <cell r="I24">
            <v>-325017.01781640766</v>
          </cell>
          <cell r="J24">
            <v>23752359.267403234</v>
          </cell>
          <cell r="K24">
            <v>0</v>
          </cell>
          <cell r="L24">
            <v>-1247988.3868802681</v>
          </cell>
          <cell r="M24">
            <v>223960.45880002715</v>
          </cell>
          <cell r="N24">
            <v>8442.7181269180401</v>
          </cell>
          <cell r="O24">
            <v>-3810.1063865765045</v>
          </cell>
          <cell r="P24">
            <v>0</v>
          </cell>
          <cell r="Q24">
            <v>0</v>
          </cell>
          <cell r="R24">
            <v>0</v>
          </cell>
          <cell r="S24">
            <v>61652516.550877318</v>
          </cell>
          <cell r="T24">
            <v>1438207.3900000006</v>
          </cell>
          <cell r="U24">
            <v>118761796.33701618</v>
          </cell>
          <cell r="V24">
            <v>895841.83520010859</v>
          </cell>
          <cell r="W24">
            <v>0</v>
          </cell>
          <cell r="X24">
            <v>121095845.56221628</v>
          </cell>
          <cell r="Y24">
            <v>16416636</v>
          </cell>
          <cell r="Z24">
            <v>0</v>
          </cell>
          <cell r="AA24">
            <v>0</v>
          </cell>
          <cell r="AB24">
            <v>1625085.089082038</v>
          </cell>
          <cell r="AC24">
            <v>18041721.08908204</v>
          </cell>
          <cell r="AD24" t="str">
            <v>N/A</v>
          </cell>
          <cell r="AE24">
            <v>20655617</v>
          </cell>
          <cell r="AF24">
            <v>20655618</v>
          </cell>
          <cell r="AG24">
            <v>20655618</v>
          </cell>
          <cell r="AH24">
            <v>20655618</v>
          </cell>
          <cell r="AI24">
            <v>20431657</v>
          </cell>
          <cell r="AJ24">
            <v>0</v>
          </cell>
          <cell r="AK24">
            <v>103054128</v>
          </cell>
          <cell r="AL24">
            <v>559054158</v>
          </cell>
          <cell r="AM24">
            <v>61652516.550877318</v>
          </cell>
          <cell r="AN24">
            <v>-16051570.390000001</v>
          </cell>
          <cell r="AO24">
            <v>118032553.08313426</v>
          </cell>
          <cell r="AP24">
            <v>0</v>
          </cell>
          <cell r="AQ24">
            <v>-14978428.609999999</v>
          </cell>
          <cell r="AR24">
            <v>0</v>
          </cell>
          <cell r="AS24">
            <v>0</v>
          </cell>
          <cell r="AT24">
            <v>707709228.63401163</v>
          </cell>
          <cell r="AU24">
            <v>1.6862093375012675E-2</v>
          </cell>
          <cell r="AV24">
            <v>0</v>
          </cell>
          <cell r="AW24">
            <v>0</v>
          </cell>
          <cell r="AY24">
            <v>0</v>
          </cell>
          <cell r="AZ24">
            <v>0</v>
          </cell>
          <cell r="BA24">
            <v>0</v>
          </cell>
          <cell r="BB24">
            <v>0</v>
          </cell>
          <cell r="BC24">
            <v>0</v>
          </cell>
          <cell r="BD24">
            <v>0</v>
          </cell>
          <cell r="BE24">
            <v>0</v>
          </cell>
          <cell r="BF24">
            <v>0</v>
          </cell>
          <cell r="BG24">
            <v>0</v>
          </cell>
          <cell r="BH24">
            <v>0</v>
          </cell>
          <cell r="BJ24">
            <v>0</v>
          </cell>
          <cell r="BL24">
            <v>0</v>
          </cell>
          <cell r="BM24">
            <v>0</v>
          </cell>
          <cell r="BN24">
            <v>0</v>
          </cell>
          <cell r="BO24">
            <v>0</v>
          </cell>
          <cell r="BQ24">
            <v>0</v>
          </cell>
          <cell r="BR24">
            <v>0</v>
          </cell>
          <cell r="BS24">
            <v>0</v>
          </cell>
          <cell r="BT24">
            <v>0</v>
          </cell>
          <cell r="CB24">
            <v>0</v>
          </cell>
          <cell r="CC24">
            <v>0</v>
          </cell>
          <cell r="CD24">
            <v>0</v>
          </cell>
          <cell r="CE24">
            <v>0</v>
          </cell>
          <cell r="CF24">
            <v>0</v>
          </cell>
          <cell r="CI24">
            <v>0</v>
          </cell>
          <cell r="CJ24">
            <v>0</v>
          </cell>
          <cell r="CK24">
            <v>0</v>
          </cell>
          <cell r="CV24">
            <v>1.6267906522251418E-2</v>
          </cell>
          <cell r="DG24">
            <v>707709228</v>
          </cell>
          <cell r="DR24">
            <v>276869699.74999952</v>
          </cell>
          <cell r="EC24">
            <v>2.5561093490512996</v>
          </cell>
          <cell r="EN24">
            <v>2.4095909012463064E-2</v>
          </cell>
        </row>
        <row r="25">
          <cell r="B25">
            <v>10850</v>
          </cell>
          <cell r="C25" t="str">
            <v>Office Of Administrative Hearing</v>
          </cell>
          <cell r="D25">
            <v>1.1583666001428394E-4</v>
          </cell>
          <cell r="E25">
            <v>200424.43134289008</v>
          </cell>
          <cell r="F25">
            <v>156275.52551662558</v>
          </cell>
          <cell r="G25">
            <v>78746</v>
          </cell>
          <cell r="H25">
            <v>-55925.538085763619</v>
          </cell>
          <cell r="I25">
            <v>-2314.3042861820682</v>
          </cell>
          <cell r="J25">
            <v>169130.18040962607</v>
          </cell>
          <cell r="K25">
            <v>0</v>
          </cell>
          <cell r="L25">
            <v>-8886.3804494505603</v>
          </cell>
          <cell r="M25">
            <v>1594.7246492458576</v>
          </cell>
          <cell r="N25">
            <v>60.116909814213081</v>
          </cell>
          <cell r="O25">
            <v>-27.130104141945441</v>
          </cell>
          <cell r="P25">
            <v>0</v>
          </cell>
          <cell r="Q25">
            <v>0</v>
          </cell>
          <cell r="R25">
            <v>0</v>
          </cell>
          <cell r="S25">
            <v>539077.62590266357</v>
          </cell>
          <cell r="T25">
            <v>393724.12</v>
          </cell>
          <cell r="U25">
            <v>845650.9020481304</v>
          </cell>
          <cell r="V25">
            <v>6378.8985969834303</v>
          </cell>
          <cell r="W25">
            <v>0</v>
          </cell>
          <cell r="X25">
            <v>1245753.9206451138</v>
          </cell>
          <cell r="Y25">
            <v>0</v>
          </cell>
          <cell r="Z25">
            <v>0</v>
          </cell>
          <cell r="AA25">
            <v>0</v>
          </cell>
          <cell r="AB25">
            <v>11571.521430910341</v>
          </cell>
          <cell r="AC25">
            <v>11571.521430910341</v>
          </cell>
          <cell r="AD25" t="str">
            <v>N/A</v>
          </cell>
          <cell r="AE25">
            <v>247155</v>
          </cell>
          <cell r="AF25">
            <v>247157</v>
          </cell>
          <cell r="AG25">
            <v>247157</v>
          </cell>
          <cell r="AH25">
            <v>247157</v>
          </cell>
          <cell r="AI25">
            <v>245562</v>
          </cell>
          <cell r="AJ25">
            <v>0</v>
          </cell>
          <cell r="AK25">
            <v>1234188</v>
          </cell>
          <cell r="AL25">
            <v>3430193</v>
          </cell>
          <cell r="AM25">
            <v>539077.62590266357</v>
          </cell>
          <cell r="AN25">
            <v>-164164.12</v>
          </cell>
          <cell r="AO25">
            <v>840458.27921420347</v>
          </cell>
          <cell r="AP25">
            <v>0</v>
          </cell>
          <cell r="AQ25">
            <v>393724.12</v>
          </cell>
          <cell r="AR25">
            <v>0</v>
          </cell>
          <cell r="AS25">
            <v>0</v>
          </cell>
          <cell r="AT25">
            <v>5039288.9051168673</v>
          </cell>
          <cell r="AU25">
            <v>1.0346087009042805E-4</v>
          </cell>
          <cell r="AV25">
            <v>0</v>
          </cell>
          <cell r="AW25">
            <v>0</v>
          </cell>
          <cell r="AY25">
            <v>0</v>
          </cell>
          <cell r="AZ25">
            <v>0</v>
          </cell>
          <cell r="BA25">
            <v>0</v>
          </cell>
          <cell r="BB25">
            <v>0</v>
          </cell>
          <cell r="BC25">
            <v>0</v>
          </cell>
          <cell r="BD25">
            <v>0</v>
          </cell>
          <cell r="BE25">
            <v>0</v>
          </cell>
          <cell r="BF25">
            <v>0</v>
          </cell>
          <cell r="BG25">
            <v>0</v>
          </cell>
          <cell r="BH25">
            <v>0</v>
          </cell>
          <cell r="BJ25">
            <v>0</v>
          </cell>
          <cell r="BL25">
            <v>0</v>
          </cell>
          <cell r="BM25">
            <v>0</v>
          </cell>
          <cell r="BN25">
            <v>0</v>
          </cell>
          <cell r="BO25">
            <v>0</v>
          </cell>
          <cell r="BQ25">
            <v>0</v>
          </cell>
          <cell r="BR25">
            <v>0</v>
          </cell>
          <cell r="BS25">
            <v>0</v>
          </cell>
          <cell r="BT25">
            <v>0</v>
          </cell>
          <cell r="CB25">
            <v>0</v>
          </cell>
          <cell r="CC25">
            <v>0</v>
          </cell>
          <cell r="CD25">
            <v>0</v>
          </cell>
          <cell r="CE25">
            <v>0</v>
          </cell>
          <cell r="CF25">
            <v>0</v>
          </cell>
          <cell r="CI25">
            <v>0</v>
          </cell>
          <cell r="CJ25">
            <v>0</v>
          </cell>
          <cell r="CK25">
            <v>0</v>
          </cell>
          <cell r="CV25">
            <v>1.1583666001428394E-4</v>
          </cell>
          <cell r="DG25">
            <v>5039288</v>
          </cell>
          <cell r="DR25">
            <v>2828498.3000000003</v>
          </cell>
          <cell r="EC25">
            <v>1.7816125256288822</v>
          </cell>
          <cell r="EN25">
            <v>2.4095909012463064E-2</v>
          </cell>
        </row>
        <row r="26">
          <cell r="B26">
            <v>10900</v>
          </cell>
          <cell r="C26" t="str">
            <v>Department Of Administration</v>
          </cell>
          <cell r="D26">
            <v>1.5663365588164822E-3</v>
          </cell>
          <cell r="E26">
            <v>2710127.4678815971</v>
          </cell>
          <cell r="F26">
            <v>2113148.5389406481</v>
          </cell>
          <cell r="G26">
            <v>-624379</v>
          </cell>
          <cell r="H26">
            <v>-756221.86330660153</v>
          </cell>
          <cell r="I26">
            <v>-31293.887541523174</v>
          </cell>
          <cell r="J26">
            <v>2286968.4324647966</v>
          </cell>
          <cell r="K26">
            <v>0</v>
          </cell>
          <cell r="L26">
            <v>-120161.1180071152</v>
          </cell>
          <cell r="M26">
            <v>21563.773671060288</v>
          </cell>
          <cell r="N26">
            <v>812.89734729457791</v>
          </cell>
          <cell r="O26">
            <v>-366.85168544040829</v>
          </cell>
          <cell r="P26">
            <v>0</v>
          </cell>
          <cell r="Q26">
            <v>0</v>
          </cell>
          <cell r="R26">
            <v>0</v>
          </cell>
          <cell r="S26">
            <v>5600198.3897647159</v>
          </cell>
          <cell r="T26">
            <v>382617.84999999963</v>
          </cell>
          <cell r="U26">
            <v>11434842.162323983</v>
          </cell>
          <cell r="V26">
            <v>86255.09468424115</v>
          </cell>
          <cell r="W26">
            <v>0</v>
          </cell>
          <cell r="X26">
            <v>11903715.107008224</v>
          </cell>
          <cell r="Y26">
            <v>3504511</v>
          </cell>
          <cell r="Z26">
            <v>0</v>
          </cell>
          <cell r="AA26">
            <v>0</v>
          </cell>
          <cell r="AB26">
            <v>156469.43770761587</v>
          </cell>
          <cell r="AC26">
            <v>3660980.437707616</v>
          </cell>
          <cell r="AD26" t="str">
            <v>N/A</v>
          </cell>
          <cell r="AE26">
            <v>1652860</v>
          </cell>
          <cell r="AF26">
            <v>1652859</v>
          </cell>
          <cell r="AG26">
            <v>1652859</v>
          </cell>
          <cell r="AH26">
            <v>1652859</v>
          </cell>
          <cell r="AI26">
            <v>1631296</v>
          </cell>
          <cell r="AJ26">
            <v>0</v>
          </cell>
          <cell r="AK26">
            <v>8242733</v>
          </cell>
          <cell r="AL26">
            <v>56136508</v>
          </cell>
          <cell r="AM26">
            <v>5600198.3897647159</v>
          </cell>
          <cell r="AN26">
            <v>-1838476.8499999996</v>
          </cell>
          <cell r="AO26">
            <v>11364627.819300609</v>
          </cell>
          <cell r="AP26">
            <v>0</v>
          </cell>
          <cell r="AQ26">
            <v>-3121893.1500000004</v>
          </cell>
          <cell r="AR26">
            <v>0</v>
          </cell>
          <cell r="AS26">
            <v>0</v>
          </cell>
          <cell r="AT26">
            <v>68140964.209065318</v>
          </cell>
          <cell r="AU26">
            <v>1.6931795090103117E-3</v>
          </cell>
          <cell r="AV26">
            <v>0</v>
          </cell>
          <cell r="AW26">
            <v>0</v>
          </cell>
          <cell r="AY26">
            <v>0</v>
          </cell>
          <cell r="AZ26">
            <v>0</v>
          </cell>
          <cell r="BA26">
            <v>0</v>
          </cell>
          <cell r="BB26">
            <v>0</v>
          </cell>
          <cell r="BC26">
            <v>0</v>
          </cell>
          <cell r="BD26">
            <v>0</v>
          </cell>
          <cell r="BE26">
            <v>0</v>
          </cell>
          <cell r="BF26">
            <v>0</v>
          </cell>
          <cell r="BG26">
            <v>0</v>
          </cell>
          <cell r="BH26">
            <v>0</v>
          </cell>
          <cell r="BJ26">
            <v>0</v>
          </cell>
          <cell r="BL26">
            <v>0</v>
          </cell>
          <cell r="BM26">
            <v>0</v>
          </cell>
          <cell r="BN26">
            <v>0</v>
          </cell>
          <cell r="BO26">
            <v>0</v>
          </cell>
          <cell r="BQ26">
            <v>0</v>
          </cell>
          <cell r="BR26">
            <v>0</v>
          </cell>
          <cell r="BS26">
            <v>0</v>
          </cell>
          <cell r="BT26">
            <v>0</v>
          </cell>
          <cell r="CB26">
            <v>0</v>
          </cell>
          <cell r="CC26">
            <v>0</v>
          </cell>
          <cell r="CD26">
            <v>0</v>
          </cell>
          <cell r="CE26">
            <v>0</v>
          </cell>
          <cell r="CF26">
            <v>0</v>
          </cell>
          <cell r="CI26">
            <v>0</v>
          </cell>
          <cell r="CJ26">
            <v>0</v>
          </cell>
          <cell r="CK26">
            <v>0</v>
          </cell>
          <cell r="CV26">
            <v>1.5663365588164822E-3</v>
          </cell>
          <cell r="DG26">
            <v>68140964</v>
          </cell>
          <cell r="DR26">
            <v>32080362.910000026</v>
          </cell>
          <cell r="EC26">
            <v>2.1240708588978974</v>
          </cell>
          <cell r="EN26">
            <v>2.4095909012463064E-2</v>
          </cell>
        </row>
        <row r="27">
          <cell r="B27">
            <v>10910</v>
          </cell>
          <cell r="C27" t="str">
            <v>Office Of State Budget &amp; Management</v>
          </cell>
          <cell r="D27">
            <v>2.358673838756909E-4</v>
          </cell>
          <cell r="E27">
            <v>408105.57106697618</v>
          </cell>
          <cell r="F27">
            <v>318209.27297851967</v>
          </cell>
          <cell r="G27">
            <v>-167516</v>
          </cell>
          <cell r="H27">
            <v>-113875.95566466422</v>
          </cell>
          <cell r="I27">
            <v>-4712.4019063287133</v>
          </cell>
          <cell r="J27">
            <v>344384.00746985426</v>
          </cell>
          <cell r="K27">
            <v>0</v>
          </cell>
          <cell r="L27">
            <v>-18094.507459706878</v>
          </cell>
          <cell r="M27">
            <v>3247.1890243841331</v>
          </cell>
          <cell r="N27">
            <v>122.41045488380607</v>
          </cell>
          <cell r="O27">
            <v>-55.242499977525569</v>
          </cell>
          <cell r="P27">
            <v>0</v>
          </cell>
          <cell r="Q27">
            <v>0</v>
          </cell>
          <cell r="R27">
            <v>0</v>
          </cell>
          <cell r="S27">
            <v>769814.34346394066</v>
          </cell>
          <cell r="T27">
            <v>17720.609999999986</v>
          </cell>
          <cell r="U27">
            <v>1721920.0373492714</v>
          </cell>
          <cell r="V27">
            <v>12988.756097536532</v>
          </cell>
          <cell r="W27">
            <v>0</v>
          </cell>
          <cell r="X27">
            <v>1752629.403446808</v>
          </cell>
          <cell r="Y27">
            <v>855300</v>
          </cell>
          <cell r="Z27">
            <v>0</v>
          </cell>
          <cell r="AA27">
            <v>0</v>
          </cell>
          <cell r="AB27">
            <v>23562.009531643565</v>
          </cell>
          <cell r="AC27">
            <v>878862.00953164359</v>
          </cell>
          <cell r="AD27" t="str">
            <v>N/A</v>
          </cell>
          <cell r="AE27">
            <v>175403</v>
          </cell>
          <cell r="AF27">
            <v>175403</v>
          </cell>
          <cell r="AG27">
            <v>175403</v>
          </cell>
          <cell r="AH27">
            <v>175403</v>
          </cell>
          <cell r="AI27">
            <v>172156</v>
          </cell>
          <cell r="AJ27">
            <v>0</v>
          </cell>
          <cell r="AK27">
            <v>873768</v>
          </cell>
          <cell r="AL27">
            <v>8846424</v>
          </cell>
          <cell r="AM27">
            <v>769814.34346394066</v>
          </cell>
          <cell r="AN27">
            <v>-228972.61</v>
          </cell>
          <cell r="AO27">
            <v>1711346.7839151644</v>
          </cell>
          <cell r="AP27">
            <v>0</v>
          </cell>
          <cell r="AQ27">
            <v>-837579.39</v>
          </cell>
          <cell r="AR27">
            <v>0</v>
          </cell>
          <cell r="AS27">
            <v>0</v>
          </cell>
          <cell r="AT27">
            <v>10261033.127379104</v>
          </cell>
          <cell r="AU27">
            <v>2.6682429284122477E-4</v>
          </cell>
          <cell r="AV27">
            <v>0</v>
          </cell>
          <cell r="AW27">
            <v>0</v>
          </cell>
          <cell r="AY27">
            <v>0</v>
          </cell>
          <cell r="AZ27">
            <v>0</v>
          </cell>
          <cell r="BA27">
            <v>0</v>
          </cell>
          <cell r="BB27">
            <v>0</v>
          </cell>
          <cell r="BC27">
            <v>0</v>
          </cell>
          <cell r="BD27">
            <v>0</v>
          </cell>
          <cell r="BE27">
            <v>0</v>
          </cell>
          <cell r="BF27">
            <v>0</v>
          </cell>
          <cell r="BG27">
            <v>0</v>
          </cell>
          <cell r="BH27">
            <v>0</v>
          </cell>
          <cell r="BJ27">
            <v>0</v>
          </cell>
          <cell r="BL27">
            <v>0</v>
          </cell>
          <cell r="BM27">
            <v>0</v>
          </cell>
          <cell r="BN27">
            <v>0</v>
          </cell>
          <cell r="BO27">
            <v>0</v>
          </cell>
          <cell r="BQ27">
            <v>0</v>
          </cell>
          <cell r="BR27">
            <v>0</v>
          </cell>
          <cell r="BS27">
            <v>0</v>
          </cell>
          <cell r="BT27">
            <v>0</v>
          </cell>
          <cell r="CB27">
            <v>0</v>
          </cell>
          <cell r="CC27">
            <v>0</v>
          </cell>
          <cell r="CD27">
            <v>0</v>
          </cell>
          <cell r="CE27">
            <v>0</v>
          </cell>
          <cell r="CF27">
            <v>0</v>
          </cell>
          <cell r="CI27">
            <v>0</v>
          </cell>
          <cell r="CJ27">
            <v>0</v>
          </cell>
          <cell r="CK27">
            <v>0</v>
          </cell>
          <cell r="CV27">
            <v>2.358673838756909E-4</v>
          </cell>
          <cell r="DG27">
            <v>10261033</v>
          </cell>
          <cell r="DR27">
            <v>3813313.13</v>
          </cell>
          <cell r="EC27">
            <v>2.6908445884694498</v>
          </cell>
          <cell r="EN27">
            <v>2.4095909012463064E-2</v>
          </cell>
        </row>
        <row r="28">
          <cell r="B28">
            <v>10930</v>
          </cell>
          <cell r="C28" t="str">
            <v>Information Technology Services</v>
          </cell>
          <cell r="D28">
            <v>2.0859751474145644E-3</v>
          </cell>
          <cell r="E28">
            <v>3609223.3897663439</v>
          </cell>
          <cell r="F28">
            <v>2814194.2484929538</v>
          </cell>
          <cell r="G28">
            <v>-731220</v>
          </cell>
          <cell r="H28">
            <v>-1007101.5733560016</v>
          </cell>
          <cell r="I28">
            <v>-41675.763302701438</v>
          </cell>
          <cell r="J28">
            <v>3045679.6058235564</v>
          </cell>
          <cell r="K28">
            <v>0</v>
          </cell>
          <cell r="L28">
            <v>-160025.0625815588</v>
          </cell>
          <cell r="M28">
            <v>28717.644180055486</v>
          </cell>
          <cell r="N28">
            <v>1082.5793820052106</v>
          </cell>
          <cell r="O28">
            <v>-488.55623927596514</v>
          </cell>
          <cell r="P28">
            <v>0</v>
          </cell>
          <cell r="Q28">
            <v>0</v>
          </cell>
          <cell r="R28">
            <v>0</v>
          </cell>
          <cell r="S28">
            <v>7558386.512165376</v>
          </cell>
          <cell r="T28">
            <v>415078.24999999953</v>
          </cell>
          <cell r="U28">
            <v>15228398.029117782</v>
          </cell>
          <cell r="V28">
            <v>114870.57672022194</v>
          </cell>
          <cell r="W28">
            <v>0</v>
          </cell>
          <cell r="X28">
            <v>15758346.855838004</v>
          </cell>
          <cell r="Y28">
            <v>4071180</v>
          </cell>
          <cell r="Z28">
            <v>0</v>
          </cell>
          <cell r="AA28">
            <v>0</v>
          </cell>
          <cell r="AB28">
            <v>208378.81651350719</v>
          </cell>
          <cell r="AC28">
            <v>4279558.8165135076</v>
          </cell>
          <cell r="AD28" t="str">
            <v>N/A</v>
          </cell>
          <cell r="AE28">
            <v>2301501</v>
          </cell>
          <cell r="AF28">
            <v>2301501</v>
          </cell>
          <cell r="AG28">
            <v>2301501</v>
          </cell>
          <cell r="AH28">
            <v>2301501</v>
          </cell>
          <cell r="AI28">
            <v>2272784</v>
          </cell>
          <cell r="AJ28">
            <v>0</v>
          </cell>
          <cell r="AK28">
            <v>11478788</v>
          </cell>
          <cell r="AL28">
            <v>74044865</v>
          </cell>
          <cell r="AM28">
            <v>7558386.512165376</v>
          </cell>
          <cell r="AN28">
            <v>-2335030.2499999995</v>
          </cell>
          <cell r="AO28">
            <v>15134889.789324498</v>
          </cell>
          <cell r="AP28">
            <v>0</v>
          </cell>
          <cell r="AQ28">
            <v>-3656101.7500000005</v>
          </cell>
          <cell r="AR28">
            <v>0</v>
          </cell>
          <cell r="AS28">
            <v>0</v>
          </cell>
          <cell r="AT28">
            <v>90747009.301489875</v>
          </cell>
          <cell r="AU28">
            <v>2.2333282165043068E-3</v>
          </cell>
          <cell r="AV28">
            <v>0</v>
          </cell>
          <cell r="AW28">
            <v>0</v>
          </cell>
          <cell r="AY28">
            <v>0</v>
          </cell>
          <cell r="AZ28">
            <v>0</v>
          </cell>
          <cell r="BA28">
            <v>0</v>
          </cell>
          <cell r="BB28">
            <v>0</v>
          </cell>
          <cell r="BC28">
            <v>0</v>
          </cell>
          <cell r="BD28">
            <v>0</v>
          </cell>
          <cell r="BE28">
            <v>0</v>
          </cell>
          <cell r="BF28">
            <v>0</v>
          </cell>
          <cell r="BG28">
            <v>0</v>
          </cell>
          <cell r="BH28">
            <v>0</v>
          </cell>
          <cell r="BJ28">
            <v>0</v>
          </cell>
          <cell r="BL28">
            <v>0</v>
          </cell>
          <cell r="BM28">
            <v>0</v>
          </cell>
          <cell r="BN28">
            <v>0</v>
          </cell>
          <cell r="BO28">
            <v>0</v>
          </cell>
          <cell r="BQ28">
            <v>0</v>
          </cell>
          <cell r="BR28">
            <v>0</v>
          </cell>
          <cell r="BS28">
            <v>0</v>
          </cell>
          <cell r="BT28">
            <v>0</v>
          </cell>
          <cell r="CB28">
            <v>0</v>
          </cell>
          <cell r="CC28">
            <v>0</v>
          </cell>
          <cell r="CD28">
            <v>0</v>
          </cell>
          <cell r="CE28">
            <v>0</v>
          </cell>
          <cell r="CF28">
            <v>0</v>
          </cell>
          <cell r="CI28">
            <v>0</v>
          </cell>
          <cell r="CJ28">
            <v>0</v>
          </cell>
          <cell r="CK28">
            <v>0</v>
          </cell>
          <cell r="CV28">
            <v>2.0859751474145644E-3</v>
          </cell>
          <cell r="DG28">
            <v>90747009</v>
          </cell>
          <cell r="DR28">
            <v>40792819.800000012</v>
          </cell>
          <cell r="EC28">
            <v>2.2245828909331729</v>
          </cell>
          <cell r="EN28">
            <v>2.4095909012463064E-2</v>
          </cell>
        </row>
        <row r="29">
          <cell r="B29">
            <v>10940</v>
          </cell>
          <cell r="C29" t="str">
            <v>Office Of State Controller</v>
          </cell>
          <cell r="D29">
            <v>5.7249093433715641E-4</v>
          </cell>
          <cell r="E29">
            <v>990542.80354194902</v>
          </cell>
          <cell r="F29">
            <v>772348.94036146172</v>
          </cell>
          <cell r="G29">
            <v>-178355</v>
          </cell>
          <cell r="H29">
            <v>-276396.63944108027</v>
          </cell>
          <cell r="I29">
            <v>-11437.814444697222</v>
          </cell>
          <cell r="J29">
            <v>835879.54793740599</v>
          </cell>
          <cell r="K29">
            <v>0</v>
          </cell>
          <cell r="L29">
            <v>-43918.499080982328</v>
          </cell>
          <cell r="M29">
            <v>7881.4893691226616</v>
          </cell>
          <cell r="N29">
            <v>297.11134510229743</v>
          </cell>
          <cell r="O29">
            <v>-134.08310173110542</v>
          </cell>
          <cell r="P29">
            <v>0</v>
          </cell>
          <cell r="Q29">
            <v>0</v>
          </cell>
          <cell r="R29">
            <v>0</v>
          </cell>
          <cell r="S29">
            <v>2096707.8564865508</v>
          </cell>
          <cell r="T29">
            <v>114363.92999999993</v>
          </cell>
          <cell r="U29">
            <v>4179397.7396870302</v>
          </cell>
          <cell r="V29">
            <v>31525.957476490647</v>
          </cell>
          <cell r="W29">
            <v>0</v>
          </cell>
          <cell r="X29">
            <v>4325287.627163521</v>
          </cell>
          <cell r="Y29">
            <v>1006140</v>
          </cell>
          <cell r="Z29">
            <v>0</v>
          </cell>
          <cell r="AA29">
            <v>0</v>
          </cell>
          <cell r="AB29">
            <v>57189.07222348611</v>
          </cell>
          <cell r="AC29">
            <v>1063329.0722234861</v>
          </cell>
          <cell r="AD29" t="str">
            <v>N/A</v>
          </cell>
          <cell r="AE29">
            <v>653968</v>
          </cell>
          <cell r="AF29">
            <v>653968</v>
          </cell>
          <cell r="AG29">
            <v>653968</v>
          </cell>
          <cell r="AH29">
            <v>653968</v>
          </cell>
          <cell r="AI29">
            <v>646087</v>
          </cell>
          <cell r="AJ29">
            <v>0</v>
          </cell>
          <cell r="AK29">
            <v>3261959</v>
          </cell>
          <cell r="AL29">
            <v>20188015</v>
          </cell>
          <cell r="AM29">
            <v>2096707.8564865508</v>
          </cell>
          <cell r="AN29">
            <v>-641379.92999999993</v>
          </cell>
          <cell r="AO29">
            <v>4153734.6249400349</v>
          </cell>
          <cell r="AP29">
            <v>0</v>
          </cell>
          <cell r="AQ29">
            <v>-891776.07000000007</v>
          </cell>
          <cell r="AR29">
            <v>0</v>
          </cell>
          <cell r="AS29">
            <v>0</v>
          </cell>
          <cell r="AT29">
            <v>24905301.481426585</v>
          </cell>
          <cell r="AU29">
            <v>6.0890737174538188E-4</v>
          </cell>
          <cell r="AV29">
            <v>0</v>
          </cell>
          <cell r="AW29">
            <v>0</v>
          </cell>
          <cell r="AY29">
            <v>0</v>
          </cell>
          <cell r="AZ29">
            <v>0</v>
          </cell>
          <cell r="BA29">
            <v>0</v>
          </cell>
          <cell r="BB29">
            <v>0</v>
          </cell>
          <cell r="BC29">
            <v>0</v>
          </cell>
          <cell r="BD29">
            <v>0</v>
          </cell>
          <cell r="BE29">
            <v>0</v>
          </cell>
          <cell r="BF29">
            <v>0</v>
          </cell>
          <cell r="BG29">
            <v>0</v>
          </cell>
          <cell r="BH29">
            <v>0</v>
          </cell>
          <cell r="BJ29">
            <v>0</v>
          </cell>
          <cell r="BL29">
            <v>0</v>
          </cell>
          <cell r="BM29">
            <v>0</v>
          </cell>
          <cell r="BN29">
            <v>0</v>
          </cell>
          <cell r="BO29">
            <v>0</v>
          </cell>
          <cell r="BQ29">
            <v>0</v>
          </cell>
          <cell r="BR29">
            <v>0</v>
          </cell>
          <cell r="BS29">
            <v>0</v>
          </cell>
          <cell r="BT29">
            <v>0</v>
          </cell>
          <cell r="CB29">
            <v>0</v>
          </cell>
          <cell r="CC29">
            <v>0</v>
          </cell>
          <cell r="CD29">
            <v>0</v>
          </cell>
          <cell r="CE29">
            <v>0</v>
          </cell>
          <cell r="CF29">
            <v>0</v>
          </cell>
          <cell r="CI29">
            <v>0</v>
          </cell>
          <cell r="CJ29">
            <v>0</v>
          </cell>
          <cell r="CK29">
            <v>0</v>
          </cell>
          <cell r="CV29">
            <v>5.7249093433715641E-4</v>
          </cell>
          <cell r="DG29">
            <v>24905302</v>
          </cell>
          <cell r="DR29">
            <v>10915232.039999992</v>
          </cell>
          <cell r="EC29">
            <v>2.2817015624342165</v>
          </cell>
          <cell r="EN29">
            <v>2.4095909012463064E-2</v>
          </cell>
        </row>
        <row r="30">
          <cell r="B30">
            <v>10950</v>
          </cell>
          <cell r="C30" t="str">
            <v>N.C. School Of Science &amp; Mathematics</v>
          </cell>
          <cell r="D30">
            <v>7.5022903727045792E-4</v>
          </cell>
          <cell r="E30">
            <v>1298071.1646322836</v>
          </cell>
          <cell r="F30">
            <v>1012135.8561513739</v>
          </cell>
          <cell r="G30">
            <v>51543</v>
          </cell>
          <cell r="H30">
            <v>-362207.9796822613</v>
          </cell>
          <cell r="I30">
            <v>-14988.84961254207</v>
          </cell>
          <cell r="J30">
            <v>1095390.4610720486</v>
          </cell>
          <cell r="K30">
            <v>0</v>
          </cell>
          <cell r="L30">
            <v>-57553.633267639285</v>
          </cell>
          <cell r="M30">
            <v>10328.41190489831</v>
          </cell>
          <cell r="N30">
            <v>389.35386576262226</v>
          </cell>
          <cell r="O30">
            <v>-175.71114281911395</v>
          </cell>
          <cell r="P30">
            <v>0</v>
          </cell>
          <cell r="Q30">
            <v>0</v>
          </cell>
          <cell r="R30">
            <v>0</v>
          </cell>
          <cell r="S30">
            <v>3032932.0739211058</v>
          </cell>
          <cell r="T30">
            <v>257709.79000000004</v>
          </cell>
          <cell r="U30">
            <v>5476952.3053602437</v>
          </cell>
          <cell r="V30">
            <v>41313.647619593241</v>
          </cell>
          <cell r="W30">
            <v>0</v>
          </cell>
          <cell r="X30">
            <v>5775975.7429798367</v>
          </cell>
          <cell r="Y30">
            <v>0</v>
          </cell>
          <cell r="Z30">
            <v>0</v>
          </cell>
          <cell r="AA30">
            <v>0</v>
          </cell>
          <cell r="AB30">
            <v>74944.24806271035</v>
          </cell>
          <cell r="AC30">
            <v>74944.24806271035</v>
          </cell>
          <cell r="AD30" t="str">
            <v>N/A</v>
          </cell>
          <cell r="AE30">
            <v>1142272</v>
          </cell>
          <cell r="AF30">
            <v>1142272</v>
          </cell>
          <cell r="AG30">
            <v>1142272</v>
          </cell>
          <cell r="AH30">
            <v>1142272</v>
          </cell>
          <cell r="AI30">
            <v>1131944</v>
          </cell>
          <cell r="AJ30">
            <v>0</v>
          </cell>
          <cell r="AK30">
            <v>5701032</v>
          </cell>
          <cell r="AL30">
            <v>24597448</v>
          </cell>
          <cell r="AM30">
            <v>3032932.0739211058</v>
          </cell>
          <cell r="AN30">
            <v>-693898.79</v>
          </cell>
          <cell r="AO30">
            <v>5443321.7049171263</v>
          </cell>
          <cell r="AP30">
            <v>0</v>
          </cell>
          <cell r="AQ30">
            <v>257709.79000000004</v>
          </cell>
          <cell r="AR30">
            <v>0</v>
          </cell>
          <cell r="AS30">
            <v>0</v>
          </cell>
          <cell r="AT30">
            <v>32637512.778838232</v>
          </cell>
          <cell r="AU30">
            <v>7.4190389295996696E-4</v>
          </cell>
          <cell r="AV30">
            <v>0</v>
          </cell>
          <cell r="AW30">
            <v>0</v>
          </cell>
          <cell r="AY30">
            <v>0</v>
          </cell>
          <cell r="AZ30">
            <v>0</v>
          </cell>
          <cell r="BA30">
            <v>0</v>
          </cell>
          <cell r="BB30">
            <v>0</v>
          </cell>
          <cell r="BC30">
            <v>0</v>
          </cell>
          <cell r="BD30">
            <v>0</v>
          </cell>
          <cell r="BE30">
            <v>0</v>
          </cell>
          <cell r="BF30">
            <v>0</v>
          </cell>
          <cell r="BG30">
            <v>0</v>
          </cell>
          <cell r="BH30">
            <v>0</v>
          </cell>
          <cell r="BJ30">
            <v>0</v>
          </cell>
          <cell r="BL30">
            <v>0</v>
          </cell>
          <cell r="BM30">
            <v>0</v>
          </cell>
          <cell r="BN30">
            <v>0</v>
          </cell>
          <cell r="BO30">
            <v>0</v>
          </cell>
          <cell r="BQ30">
            <v>0</v>
          </cell>
          <cell r="BR30">
            <v>0</v>
          </cell>
          <cell r="BS30">
            <v>0</v>
          </cell>
          <cell r="BT30">
            <v>0</v>
          </cell>
          <cell r="CB30">
            <v>0</v>
          </cell>
          <cell r="CC30">
            <v>0</v>
          </cell>
          <cell r="CD30">
            <v>0</v>
          </cell>
          <cell r="CE30">
            <v>0</v>
          </cell>
          <cell r="CF30">
            <v>0</v>
          </cell>
          <cell r="CI30">
            <v>0</v>
          </cell>
          <cell r="CJ30">
            <v>0</v>
          </cell>
          <cell r="CK30">
            <v>0</v>
          </cell>
          <cell r="CV30">
            <v>7.5022903727045792E-4</v>
          </cell>
          <cell r="DG30">
            <v>32637513</v>
          </cell>
          <cell r="DR30">
            <v>12169359.4</v>
          </cell>
          <cell r="EC30">
            <v>2.6819417462516557</v>
          </cell>
          <cell r="EN30">
            <v>2.4095909012463064E-2</v>
          </cell>
        </row>
        <row r="31">
          <cell r="B31">
            <v>11300</v>
          </cell>
          <cell r="C31" t="str">
            <v>Environment And Natural Resources</v>
          </cell>
          <cell r="D31">
            <v>4.359677677606282E-3</v>
          </cell>
          <cell r="E31">
            <v>7543258.9239432774</v>
          </cell>
          <cell r="F31">
            <v>5881651.9750052383</v>
          </cell>
          <cell r="G31">
            <v>-14479791</v>
          </cell>
          <cell r="H31">
            <v>-2104837.2766493633</v>
          </cell>
          <cell r="I31">
            <v>-87102.137910505538</v>
          </cell>
          <cell r="J31">
            <v>6365455.2198798405</v>
          </cell>
          <cell r="K31">
            <v>0</v>
          </cell>
          <cell r="L31">
            <v>-334451.58445874735</v>
          </cell>
          <cell r="M31">
            <v>60019.73342798691</v>
          </cell>
          <cell r="N31">
            <v>2262.5855211241083</v>
          </cell>
          <cell r="O31">
            <v>-1021.0801088721673</v>
          </cell>
          <cell r="P31">
            <v>0</v>
          </cell>
          <cell r="Q31">
            <v>0</v>
          </cell>
          <cell r="R31">
            <v>0</v>
          </cell>
          <cell r="S31">
            <v>2845445.3586499798</v>
          </cell>
          <cell r="T31">
            <v>1147874.1899999995</v>
          </cell>
          <cell r="U31">
            <v>31827276.099399202</v>
          </cell>
          <cell r="V31">
            <v>240078.93371194764</v>
          </cell>
          <cell r="W31">
            <v>0</v>
          </cell>
          <cell r="X31">
            <v>33215229.223111145</v>
          </cell>
          <cell r="Y31">
            <v>73546831</v>
          </cell>
          <cell r="Z31">
            <v>0</v>
          </cell>
          <cell r="AA31">
            <v>0</v>
          </cell>
          <cell r="AB31">
            <v>435510.68955252774</v>
          </cell>
          <cell r="AC31">
            <v>73982341.689552531</v>
          </cell>
          <cell r="AD31" t="str">
            <v>N/A</v>
          </cell>
          <cell r="AE31">
            <v>-8141418</v>
          </cell>
          <cell r="AF31">
            <v>-8141418</v>
          </cell>
          <cell r="AG31">
            <v>-8141418</v>
          </cell>
          <cell r="AH31">
            <v>-8141418</v>
          </cell>
          <cell r="AI31">
            <v>-8201438</v>
          </cell>
          <cell r="AJ31">
            <v>0</v>
          </cell>
          <cell r="AK31">
            <v>-40767110</v>
          </cell>
          <cell r="AL31">
            <v>232799100</v>
          </cell>
          <cell r="AM31">
            <v>2845445.3586499798</v>
          </cell>
          <cell r="AN31">
            <v>-5216636.1899999995</v>
          </cell>
          <cell r="AO31">
            <v>31631844.343558624</v>
          </cell>
          <cell r="AP31">
            <v>0</v>
          </cell>
          <cell r="AQ31">
            <v>-72398956.810000002</v>
          </cell>
          <cell r="AR31">
            <v>0</v>
          </cell>
          <cell r="AS31">
            <v>0</v>
          </cell>
          <cell r="AT31">
            <v>189660796.70220858</v>
          </cell>
          <cell r="AU31">
            <v>7.0216455839791376E-3</v>
          </cell>
          <cell r="AV31">
            <v>0</v>
          </cell>
          <cell r="AW31">
            <v>0</v>
          </cell>
          <cell r="AY31">
            <v>0</v>
          </cell>
          <cell r="AZ31">
            <v>0</v>
          </cell>
          <cell r="BA31">
            <v>0</v>
          </cell>
          <cell r="BB31">
            <v>0</v>
          </cell>
          <cell r="BC31">
            <v>0</v>
          </cell>
          <cell r="BD31">
            <v>0</v>
          </cell>
          <cell r="BE31">
            <v>0</v>
          </cell>
          <cell r="BF31">
            <v>0</v>
          </cell>
          <cell r="BG31">
            <v>0</v>
          </cell>
          <cell r="BH31">
            <v>0</v>
          </cell>
          <cell r="BJ31">
            <v>0</v>
          </cell>
          <cell r="BL31">
            <v>0</v>
          </cell>
          <cell r="BM31">
            <v>0</v>
          </cell>
          <cell r="BN31">
            <v>0</v>
          </cell>
          <cell r="BO31">
            <v>0</v>
          </cell>
          <cell r="BQ31">
            <v>0</v>
          </cell>
          <cell r="BR31">
            <v>0</v>
          </cell>
          <cell r="BS31">
            <v>0</v>
          </cell>
          <cell r="BT31">
            <v>0</v>
          </cell>
          <cell r="CB31">
            <v>0</v>
          </cell>
          <cell r="CC31">
            <v>0</v>
          </cell>
          <cell r="CD31">
            <v>0</v>
          </cell>
          <cell r="CE31">
            <v>0</v>
          </cell>
          <cell r="CF31">
            <v>0</v>
          </cell>
          <cell r="CI31">
            <v>0</v>
          </cell>
          <cell r="CJ31">
            <v>0</v>
          </cell>
          <cell r="CK31">
            <v>0</v>
          </cell>
          <cell r="CV31">
            <v>4.359677677606282E-3</v>
          </cell>
          <cell r="DG31">
            <v>189660798</v>
          </cell>
          <cell r="DR31">
            <v>81503903.549999997</v>
          </cell>
          <cell r="EC31">
            <v>2.3270149003801919</v>
          </cell>
          <cell r="EN31">
            <v>2.4095909012463064E-2</v>
          </cell>
        </row>
        <row r="32">
          <cell r="B32">
            <v>11310</v>
          </cell>
          <cell r="C32" t="str">
            <v>N.C. Housing Finance Agency</v>
          </cell>
          <cell r="D32">
            <v>4.1985438008708826E-4</v>
          </cell>
          <cell r="E32">
            <v>726445.97457661317</v>
          </cell>
          <cell r="F32">
            <v>566426.58619884215</v>
          </cell>
          <cell r="G32">
            <v>-111876</v>
          </cell>
          <cell r="H32">
            <v>-202704.23992835873</v>
          </cell>
          <cell r="I32">
            <v>-8388.2839101891041</v>
          </cell>
          <cell r="J32">
            <v>613018.77178731351</v>
          </cell>
          <cell r="K32">
            <v>0</v>
          </cell>
          <cell r="L32">
            <v>-32209.023933891171</v>
          </cell>
          <cell r="M32">
            <v>5780.1401467907963</v>
          </cell>
          <cell r="N32">
            <v>217.89602617759707</v>
          </cell>
          <cell r="O32">
            <v>-98.334094360196943</v>
          </cell>
          <cell r="P32">
            <v>0</v>
          </cell>
          <cell r="Q32">
            <v>0</v>
          </cell>
          <cell r="R32">
            <v>0</v>
          </cell>
          <cell r="S32">
            <v>1556613.486868938</v>
          </cell>
          <cell r="T32">
            <v>59107.490000000049</v>
          </cell>
          <cell r="U32">
            <v>3065093.8589365678</v>
          </cell>
          <cell r="V32">
            <v>23120.560587163185</v>
          </cell>
          <cell r="W32">
            <v>0</v>
          </cell>
          <cell r="X32">
            <v>3147321.9095237311</v>
          </cell>
          <cell r="Y32">
            <v>618485</v>
          </cell>
          <cell r="Z32">
            <v>0</v>
          </cell>
          <cell r="AA32">
            <v>0</v>
          </cell>
          <cell r="AB32">
            <v>41941.419550945517</v>
          </cell>
          <cell r="AC32">
            <v>660426.41955094552</v>
          </cell>
          <cell r="AD32" t="str">
            <v>N/A</v>
          </cell>
          <cell r="AE32">
            <v>498535</v>
          </cell>
          <cell r="AF32">
            <v>498536</v>
          </cell>
          <cell r="AG32">
            <v>498536</v>
          </cell>
          <cell r="AH32">
            <v>498536</v>
          </cell>
          <cell r="AI32">
            <v>492755</v>
          </cell>
          <cell r="AJ32">
            <v>0</v>
          </cell>
          <cell r="AK32">
            <v>2486898</v>
          </cell>
          <cell r="AL32">
            <v>14662241</v>
          </cell>
          <cell r="AM32">
            <v>1556613.486868938</v>
          </cell>
          <cell r="AN32">
            <v>-440657.49000000005</v>
          </cell>
          <cell r="AO32">
            <v>3046272.9999727854</v>
          </cell>
          <cell r="AP32">
            <v>0</v>
          </cell>
          <cell r="AQ32">
            <v>-559377.51</v>
          </cell>
          <cell r="AR32">
            <v>0</v>
          </cell>
          <cell r="AS32">
            <v>0</v>
          </cell>
          <cell r="AT32">
            <v>18265092.486841723</v>
          </cell>
          <cell r="AU32">
            <v>4.4223994001554623E-4</v>
          </cell>
          <cell r="AV32">
            <v>0</v>
          </cell>
          <cell r="AW32">
            <v>0</v>
          </cell>
          <cell r="AY32">
            <v>0</v>
          </cell>
          <cell r="AZ32">
            <v>0</v>
          </cell>
          <cell r="BA32">
            <v>0</v>
          </cell>
          <cell r="BB32">
            <v>0</v>
          </cell>
          <cell r="BC32">
            <v>0</v>
          </cell>
          <cell r="BD32">
            <v>0</v>
          </cell>
          <cell r="BE32">
            <v>0</v>
          </cell>
          <cell r="BF32">
            <v>0</v>
          </cell>
          <cell r="BG32">
            <v>0</v>
          </cell>
          <cell r="BH32">
            <v>0</v>
          </cell>
          <cell r="BJ32">
            <v>0</v>
          </cell>
          <cell r="BL32">
            <v>0</v>
          </cell>
          <cell r="BM32">
            <v>0</v>
          </cell>
          <cell r="BN32">
            <v>0</v>
          </cell>
          <cell r="BO32">
            <v>0</v>
          </cell>
          <cell r="BQ32">
            <v>0</v>
          </cell>
          <cell r="BR32">
            <v>0</v>
          </cell>
          <cell r="BS32">
            <v>0</v>
          </cell>
          <cell r="BT32">
            <v>0</v>
          </cell>
          <cell r="CB32">
            <v>0</v>
          </cell>
          <cell r="CC32">
            <v>0</v>
          </cell>
          <cell r="CD32">
            <v>0</v>
          </cell>
          <cell r="CE32">
            <v>0</v>
          </cell>
          <cell r="CF32">
            <v>0</v>
          </cell>
          <cell r="CI32">
            <v>0</v>
          </cell>
          <cell r="CJ32">
            <v>0</v>
          </cell>
          <cell r="CK32">
            <v>0</v>
          </cell>
          <cell r="CV32">
            <v>4.1985438008708826E-4</v>
          </cell>
          <cell r="DG32">
            <v>18265093</v>
          </cell>
          <cell r="DR32">
            <v>7711680.4799999986</v>
          </cell>
          <cell r="EC32">
            <v>2.3684971190611366</v>
          </cell>
          <cell r="EN32">
            <v>2.4095909012463064E-2</v>
          </cell>
        </row>
        <row r="33">
          <cell r="B33">
            <v>11600</v>
          </cell>
          <cell r="C33" t="str">
            <v>Wildlife Resources Commission</v>
          </cell>
          <cell r="D33">
            <v>1.792159297127403E-3</v>
          </cell>
          <cell r="E33">
            <v>3100853.4600215591</v>
          </cell>
          <cell r="F33">
            <v>2417806.5556582469</v>
          </cell>
          <cell r="G33">
            <v>-285002</v>
          </cell>
          <cell r="H33">
            <v>-865248.2988968672</v>
          </cell>
          <cell r="I33">
            <v>-35805.607157108519</v>
          </cell>
          <cell r="J33">
            <v>2616686.5067463936</v>
          </cell>
          <cell r="K33">
            <v>0</v>
          </cell>
          <cell r="L33">
            <v>-137485.05299039339</v>
          </cell>
          <cell r="M33">
            <v>24672.677942818595</v>
          </cell>
          <cell r="N33">
            <v>930.09483202317961</v>
          </cell>
          <cell r="O33">
            <v>-419.74162898020904</v>
          </cell>
          <cell r="P33">
            <v>0</v>
          </cell>
          <cell r="Q33">
            <v>0</v>
          </cell>
          <cell r="R33">
            <v>0</v>
          </cell>
          <cell r="S33">
            <v>6836988.5945276935</v>
          </cell>
          <cell r="T33">
            <v>53220.220000000205</v>
          </cell>
          <cell r="U33">
            <v>13083432.533731969</v>
          </cell>
          <cell r="V33">
            <v>98690.711771274378</v>
          </cell>
          <cell r="W33">
            <v>0</v>
          </cell>
          <cell r="X33">
            <v>13235343.465503244</v>
          </cell>
          <cell r="Y33">
            <v>1478227</v>
          </cell>
          <cell r="Z33">
            <v>0</v>
          </cell>
          <cell r="AA33">
            <v>0</v>
          </cell>
          <cell r="AB33">
            <v>179028.0357855426</v>
          </cell>
          <cell r="AC33">
            <v>1657255.0357855426</v>
          </cell>
          <cell r="AD33" t="str">
            <v>N/A</v>
          </cell>
          <cell r="AE33">
            <v>2320553</v>
          </cell>
          <cell r="AF33">
            <v>2320552</v>
          </cell>
          <cell r="AG33">
            <v>2320552</v>
          </cell>
          <cell r="AH33">
            <v>2320552</v>
          </cell>
          <cell r="AI33">
            <v>2295879</v>
          </cell>
          <cell r="AJ33">
            <v>0</v>
          </cell>
          <cell r="AK33">
            <v>11578088</v>
          </cell>
          <cell r="AL33">
            <v>61192006</v>
          </cell>
          <cell r="AM33">
            <v>6836988.5945276935</v>
          </cell>
          <cell r="AN33">
            <v>-1642062.2200000002</v>
          </cell>
          <cell r="AO33">
            <v>13003095.209717702</v>
          </cell>
          <cell r="AP33">
            <v>0</v>
          </cell>
          <cell r="AQ33">
            <v>-1425006.7799999998</v>
          </cell>
          <cell r="AR33">
            <v>0</v>
          </cell>
          <cell r="AS33">
            <v>0</v>
          </cell>
          <cell r="AT33">
            <v>77965020.804245397</v>
          </cell>
          <cell r="AU33">
            <v>1.8456625566167853E-3</v>
          </cell>
          <cell r="AV33">
            <v>0</v>
          </cell>
          <cell r="AW33">
            <v>0</v>
          </cell>
          <cell r="AY33">
            <v>0</v>
          </cell>
          <cell r="AZ33">
            <v>0</v>
          </cell>
          <cell r="BA33">
            <v>0</v>
          </cell>
          <cell r="BB33">
            <v>0</v>
          </cell>
          <cell r="BC33">
            <v>0</v>
          </cell>
          <cell r="BD33">
            <v>0</v>
          </cell>
          <cell r="BE33">
            <v>0</v>
          </cell>
          <cell r="BF33">
            <v>0</v>
          </cell>
          <cell r="BG33">
            <v>0</v>
          </cell>
          <cell r="BH33">
            <v>0</v>
          </cell>
          <cell r="BJ33">
            <v>0</v>
          </cell>
          <cell r="BL33">
            <v>0</v>
          </cell>
          <cell r="BM33">
            <v>0</v>
          </cell>
          <cell r="BN33">
            <v>0</v>
          </cell>
          <cell r="BO33">
            <v>0</v>
          </cell>
          <cell r="BQ33">
            <v>0</v>
          </cell>
          <cell r="BR33">
            <v>0</v>
          </cell>
          <cell r="BS33">
            <v>0</v>
          </cell>
          <cell r="BT33">
            <v>0</v>
          </cell>
          <cell r="CB33">
            <v>0</v>
          </cell>
          <cell r="CC33">
            <v>0</v>
          </cell>
          <cell r="CD33">
            <v>0</v>
          </cell>
          <cell r="CE33">
            <v>0</v>
          </cell>
          <cell r="CF33">
            <v>0</v>
          </cell>
          <cell r="CI33">
            <v>0</v>
          </cell>
          <cell r="CJ33">
            <v>0</v>
          </cell>
          <cell r="CK33">
            <v>0</v>
          </cell>
          <cell r="CV33">
            <v>1.792159297127403E-3</v>
          </cell>
          <cell r="DG33">
            <v>77965021</v>
          </cell>
          <cell r="DR33">
            <v>28412137.169999994</v>
          </cell>
          <cell r="EC33">
            <v>2.7440744965261623</v>
          </cell>
          <cell r="EN33">
            <v>2.4095909012463064E-2</v>
          </cell>
        </row>
        <row r="34">
          <cell r="B34">
            <v>11900</v>
          </cell>
          <cell r="C34" t="str">
            <v>State Board Of Elections</v>
          </cell>
          <cell r="D34">
            <v>2.0821938671753397E-4</v>
          </cell>
          <cell r="E34">
            <v>360268.08932751528</v>
          </cell>
          <cell r="F34">
            <v>280909.29139375756</v>
          </cell>
          <cell r="G34">
            <v>-72643</v>
          </cell>
          <cell r="H34">
            <v>-100527.59843584802</v>
          </cell>
          <cell r="I34">
            <v>-4160.0216985466341</v>
          </cell>
          <cell r="J34">
            <v>304015.8654088928</v>
          </cell>
          <cell r="K34">
            <v>0</v>
          </cell>
          <cell r="L34">
            <v>-15973.498261216399</v>
          </cell>
          <cell r="M34">
            <v>2866.5587250906678</v>
          </cell>
          <cell r="N34">
            <v>108.06169731866578</v>
          </cell>
          <cell r="O34">
            <v>-48.767062563113633</v>
          </cell>
          <cell r="P34">
            <v>0</v>
          </cell>
          <cell r="Q34">
            <v>0</v>
          </cell>
          <cell r="R34">
            <v>0</v>
          </cell>
          <cell r="S34">
            <v>754814.98109440086</v>
          </cell>
          <cell r="T34">
            <v>0</v>
          </cell>
          <cell r="U34">
            <v>1520079.3270444639</v>
          </cell>
          <cell r="V34">
            <v>11466.234900362671</v>
          </cell>
          <cell r="W34">
            <v>0</v>
          </cell>
          <cell r="X34">
            <v>1531545.5619448265</v>
          </cell>
          <cell r="Y34">
            <v>363213.88</v>
          </cell>
          <cell r="Z34">
            <v>0</v>
          </cell>
          <cell r="AA34">
            <v>0</v>
          </cell>
          <cell r="AB34">
            <v>20800.108492733169</v>
          </cell>
          <cell r="AC34">
            <v>384013.98849273316</v>
          </cell>
          <cell r="AD34" t="str">
            <v>N/A</v>
          </cell>
          <cell r="AE34">
            <v>230079</v>
          </cell>
          <cell r="AF34">
            <v>230079</v>
          </cell>
          <cell r="AG34">
            <v>230079</v>
          </cell>
          <cell r="AH34">
            <v>230079</v>
          </cell>
          <cell r="AI34">
            <v>227213</v>
          </cell>
          <cell r="AJ34">
            <v>0</v>
          </cell>
          <cell r="AK34">
            <v>1147529</v>
          </cell>
          <cell r="AL34">
            <v>7338462</v>
          </cell>
          <cell r="AM34">
            <v>754814.98109440086</v>
          </cell>
          <cell r="AN34">
            <v>-182558.12</v>
          </cell>
          <cell r="AO34">
            <v>1510745.4534520935</v>
          </cell>
          <cell r="AP34">
            <v>0</v>
          </cell>
          <cell r="AQ34">
            <v>-363213.88</v>
          </cell>
          <cell r="AR34">
            <v>0</v>
          </cell>
          <cell r="AS34">
            <v>0</v>
          </cell>
          <cell r="AT34">
            <v>9058250.4345464949</v>
          </cell>
          <cell r="AU34">
            <v>2.2134141517205787E-4</v>
          </cell>
          <cell r="AV34">
            <v>0</v>
          </cell>
          <cell r="AW34">
            <v>0</v>
          </cell>
          <cell r="AY34">
            <v>0</v>
          </cell>
          <cell r="AZ34">
            <v>0</v>
          </cell>
          <cell r="BA34">
            <v>0</v>
          </cell>
          <cell r="BB34">
            <v>0</v>
          </cell>
          <cell r="BC34">
            <v>0</v>
          </cell>
          <cell r="BD34">
            <v>0</v>
          </cell>
          <cell r="BE34">
            <v>0</v>
          </cell>
          <cell r="BF34">
            <v>0</v>
          </cell>
          <cell r="BG34">
            <v>0</v>
          </cell>
          <cell r="BH34">
            <v>0</v>
          </cell>
          <cell r="BJ34">
            <v>0</v>
          </cell>
          <cell r="BL34">
            <v>0</v>
          </cell>
          <cell r="BM34">
            <v>0</v>
          </cell>
          <cell r="BN34">
            <v>0</v>
          </cell>
          <cell r="BO34">
            <v>0</v>
          </cell>
          <cell r="BQ34">
            <v>0</v>
          </cell>
          <cell r="BR34">
            <v>0</v>
          </cell>
          <cell r="BS34">
            <v>0</v>
          </cell>
          <cell r="BT34">
            <v>0</v>
          </cell>
          <cell r="CB34">
            <v>0</v>
          </cell>
          <cell r="CC34">
            <v>0</v>
          </cell>
          <cell r="CD34">
            <v>0</v>
          </cell>
          <cell r="CE34">
            <v>0</v>
          </cell>
          <cell r="CF34">
            <v>0</v>
          </cell>
          <cell r="CI34">
            <v>0</v>
          </cell>
          <cell r="CJ34">
            <v>0</v>
          </cell>
          <cell r="CK34">
            <v>0</v>
          </cell>
          <cell r="CV34">
            <v>2.0821938671753397E-4</v>
          </cell>
          <cell r="DG34">
            <v>9058251</v>
          </cell>
          <cell r="DR34">
            <v>3220506.4499999997</v>
          </cell>
          <cell r="EC34">
            <v>2.8126790430741107</v>
          </cell>
          <cell r="EN34">
            <v>2.4095909012463064E-2</v>
          </cell>
        </row>
        <row r="35">
          <cell r="B35">
            <v>12100</v>
          </cell>
          <cell r="C35" t="str">
            <v>Governor's Office</v>
          </cell>
          <cell r="D35">
            <v>2.4575505458039566E-4</v>
          </cell>
          <cell r="E35">
            <v>425213.54688440595</v>
          </cell>
          <cell r="F35">
            <v>331548.75406613515</v>
          </cell>
          <cell r="G35">
            <v>-45203</v>
          </cell>
          <cell r="H35">
            <v>-118649.68882053444</v>
          </cell>
          <cell r="I35">
            <v>-4909.9479913887744</v>
          </cell>
          <cell r="J35">
            <v>358820.74563125736</v>
          </cell>
          <cell r="K35">
            <v>0</v>
          </cell>
          <cell r="L35">
            <v>-18853.037648941085</v>
          </cell>
          <cell r="M35">
            <v>3383.3127022808753</v>
          </cell>
          <cell r="N35">
            <v>127.54195822613374</v>
          </cell>
          <cell r="O35">
            <v>-57.558291333274468</v>
          </cell>
          <cell r="P35">
            <v>0</v>
          </cell>
          <cell r="Q35">
            <v>0</v>
          </cell>
          <cell r="R35">
            <v>0</v>
          </cell>
          <cell r="S35">
            <v>931420.6684901081</v>
          </cell>
          <cell r="T35">
            <v>12777.299999999988</v>
          </cell>
          <cell r="U35">
            <v>1794103.7281562868</v>
          </cell>
          <cell r="V35">
            <v>13533.250809123501</v>
          </cell>
          <cell r="W35">
            <v>0</v>
          </cell>
          <cell r="X35">
            <v>1820414.2789654103</v>
          </cell>
          <cell r="Y35">
            <v>238790</v>
          </cell>
          <cell r="Z35">
            <v>0</v>
          </cell>
          <cell r="AA35">
            <v>0</v>
          </cell>
          <cell r="AB35">
            <v>24549.739956943871</v>
          </cell>
          <cell r="AC35">
            <v>263339.7399569439</v>
          </cell>
          <cell r="AD35" t="str">
            <v>N/A</v>
          </cell>
          <cell r="AE35">
            <v>312091</v>
          </cell>
          <cell r="AF35">
            <v>312092</v>
          </cell>
          <cell r="AG35">
            <v>312092</v>
          </cell>
          <cell r="AH35">
            <v>312092</v>
          </cell>
          <cell r="AI35">
            <v>308709</v>
          </cell>
          <cell r="AJ35">
            <v>0</v>
          </cell>
          <cell r="AK35">
            <v>1557076</v>
          </cell>
          <cell r="AL35">
            <v>8434432</v>
          </cell>
          <cell r="AM35">
            <v>931420.6684901081</v>
          </cell>
          <cell r="AN35">
            <v>-231747.3</v>
          </cell>
          <cell r="AO35">
            <v>1783087.2390084667</v>
          </cell>
          <cell r="AP35">
            <v>0</v>
          </cell>
          <cell r="AQ35">
            <v>-226012.7</v>
          </cell>
          <cell r="AR35">
            <v>0</v>
          </cell>
          <cell r="AS35">
            <v>0</v>
          </cell>
          <cell r="AT35">
            <v>10691179.907498576</v>
          </cell>
          <cell r="AU35">
            <v>2.5439784416979685E-4</v>
          </cell>
          <cell r="AV35">
            <v>0</v>
          </cell>
          <cell r="AW35">
            <v>0</v>
          </cell>
          <cell r="AY35">
            <v>0</v>
          </cell>
          <cell r="AZ35">
            <v>0</v>
          </cell>
          <cell r="BA35">
            <v>0</v>
          </cell>
          <cell r="BB35">
            <v>0</v>
          </cell>
          <cell r="BC35">
            <v>0</v>
          </cell>
          <cell r="BD35">
            <v>0</v>
          </cell>
          <cell r="BE35">
            <v>0</v>
          </cell>
          <cell r="BF35">
            <v>0</v>
          </cell>
          <cell r="BG35">
            <v>0</v>
          </cell>
          <cell r="BH35">
            <v>0</v>
          </cell>
          <cell r="BJ35">
            <v>0</v>
          </cell>
          <cell r="BL35">
            <v>0</v>
          </cell>
          <cell r="BM35">
            <v>0</v>
          </cell>
          <cell r="BN35">
            <v>0</v>
          </cell>
          <cell r="BO35">
            <v>0</v>
          </cell>
          <cell r="BQ35">
            <v>0</v>
          </cell>
          <cell r="BR35">
            <v>0</v>
          </cell>
          <cell r="BS35">
            <v>0</v>
          </cell>
          <cell r="BT35">
            <v>0</v>
          </cell>
          <cell r="CB35">
            <v>0</v>
          </cell>
          <cell r="CC35">
            <v>0</v>
          </cell>
          <cell r="CD35">
            <v>0</v>
          </cell>
          <cell r="CE35">
            <v>0</v>
          </cell>
          <cell r="CF35">
            <v>0</v>
          </cell>
          <cell r="CI35">
            <v>0</v>
          </cell>
          <cell r="CJ35">
            <v>0</v>
          </cell>
          <cell r="CK35">
            <v>0</v>
          </cell>
          <cell r="CV35">
            <v>2.4575505458039566E-4</v>
          </cell>
          <cell r="DG35">
            <v>10691180</v>
          </cell>
          <cell r="DR35">
            <v>4186906.6799999992</v>
          </cell>
          <cell r="EC35">
            <v>2.5534794102456568</v>
          </cell>
          <cell r="EN35">
            <v>2.4095909012463064E-2</v>
          </cell>
        </row>
        <row r="36">
          <cell r="B36">
            <v>12150</v>
          </cell>
          <cell r="C36" t="str">
            <v>Lt. Governor's Office</v>
          </cell>
          <cell r="D36">
            <v>3.6743207437318127E-5</v>
          </cell>
          <cell r="E36">
            <v>63574.316243495312</v>
          </cell>
          <cell r="F36">
            <v>49570.352345494211</v>
          </cell>
          <cell r="G36">
            <v>-18259</v>
          </cell>
          <cell r="H36">
            <v>-17739.49323707588</v>
          </cell>
          <cell r="I36">
            <v>-734.09370099048465</v>
          </cell>
          <cell r="J36">
            <v>53647.828778347262</v>
          </cell>
          <cell r="K36">
            <v>0</v>
          </cell>
          <cell r="L36">
            <v>-2818.7459840505367</v>
          </cell>
          <cell r="M36">
            <v>505.8441652704721</v>
          </cell>
          <cell r="N36">
            <v>19.068989795819363</v>
          </cell>
          <cell r="O36">
            <v>-8.6056266138942785</v>
          </cell>
          <cell r="P36">
            <v>0</v>
          </cell>
          <cell r="Q36">
            <v>0</v>
          </cell>
          <cell r="R36">
            <v>0</v>
          </cell>
          <cell r="S36">
            <v>127757.47197367231</v>
          </cell>
          <cell r="T36">
            <v>0</v>
          </cell>
          <cell r="U36">
            <v>268239.14389173628</v>
          </cell>
          <cell r="V36">
            <v>2023.3766610818884</v>
          </cell>
          <cell r="W36">
            <v>0</v>
          </cell>
          <cell r="X36">
            <v>270262.5205528182</v>
          </cell>
          <cell r="Y36">
            <v>91297.45</v>
          </cell>
          <cell r="Z36">
            <v>0</v>
          </cell>
          <cell r="AA36">
            <v>0</v>
          </cell>
          <cell r="AB36">
            <v>3670.4685049524232</v>
          </cell>
          <cell r="AC36">
            <v>94967.918504952424</v>
          </cell>
          <cell r="AD36" t="str">
            <v>N/A</v>
          </cell>
          <cell r="AE36">
            <v>35161</v>
          </cell>
          <cell r="AF36">
            <v>35160</v>
          </cell>
          <cell r="AG36">
            <v>35160</v>
          </cell>
          <cell r="AH36">
            <v>35160</v>
          </cell>
          <cell r="AI36">
            <v>34654</v>
          </cell>
          <cell r="AJ36">
            <v>0</v>
          </cell>
          <cell r="AK36">
            <v>175295</v>
          </cell>
          <cell r="AL36">
            <v>1322398</v>
          </cell>
          <cell r="AM36">
            <v>127757.47197367231</v>
          </cell>
          <cell r="AN36">
            <v>-26996.550000000003</v>
          </cell>
          <cell r="AO36">
            <v>266592.05204786576</v>
          </cell>
          <cell r="AP36">
            <v>0</v>
          </cell>
          <cell r="AQ36">
            <v>-91297.45</v>
          </cell>
          <cell r="AR36">
            <v>0</v>
          </cell>
          <cell r="AS36">
            <v>0</v>
          </cell>
          <cell r="AT36">
            <v>1598453.524021538</v>
          </cell>
          <cell r="AU36">
            <v>3.9885936918139238E-5</v>
          </cell>
          <cell r="AV36">
            <v>0</v>
          </cell>
          <cell r="AW36">
            <v>0</v>
          </cell>
          <cell r="AY36">
            <v>0</v>
          </cell>
          <cell r="AZ36">
            <v>0</v>
          </cell>
          <cell r="BA36">
            <v>0</v>
          </cell>
          <cell r="BB36">
            <v>0</v>
          </cell>
          <cell r="BC36">
            <v>0</v>
          </cell>
          <cell r="BD36">
            <v>0</v>
          </cell>
          <cell r="BE36">
            <v>0</v>
          </cell>
          <cell r="BF36">
            <v>0</v>
          </cell>
          <cell r="BG36">
            <v>0</v>
          </cell>
          <cell r="BH36">
            <v>0</v>
          </cell>
          <cell r="BJ36">
            <v>0</v>
          </cell>
          <cell r="BL36">
            <v>0</v>
          </cell>
          <cell r="BM36">
            <v>0</v>
          </cell>
          <cell r="BN36">
            <v>0</v>
          </cell>
          <cell r="BO36">
            <v>0</v>
          </cell>
          <cell r="BQ36">
            <v>0</v>
          </cell>
          <cell r="BR36">
            <v>0</v>
          </cell>
          <cell r="BS36">
            <v>0</v>
          </cell>
          <cell r="BT36">
            <v>0</v>
          </cell>
          <cell r="CB36">
            <v>0</v>
          </cell>
          <cell r="CC36">
            <v>0</v>
          </cell>
          <cell r="CD36">
            <v>0</v>
          </cell>
          <cell r="CE36">
            <v>0</v>
          </cell>
          <cell r="CF36">
            <v>0</v>
          </cell>
          <cell r="CI36">
            <v>0</v>
          </cell>
          <cell r="CJ36">
            <v>0</v>
          </cell>
          <cell r="CK36">
            <v>0</v>
          </cell>
          <cell r="CV36">
            <v>3.6743207437318127E-5</v>
          </cell>
          <cell r="DG36">
            <v>1598454</v>
          </cell>
          <cell r="DR36">
            <v>509215.18000000005</v>
          </cell>
          <cell r="EC36">
            <v>3.1390541028254497</v>
          </cell>
          <cell r="EN36">
            <v>2.4095909012463064E-2</v>
          </cell>
        </row>
        <row r="37">
          <cell r="B37">
            <v>12160</v>
          </cell>
          <cell r="C37" t="str">
            <v>General Assembly</v>
          </cell>
          <cell r="D37">
            <v>1.6142620447768545E-3</v>
          </cell>
          <cell r="E37">
            <v>2793049.7333306768</v>
          </cell>
          <cell r="F37">
            <v>2177804.9309945391</v>
          </cell>
          <cell r="G37">
            <v>97881</v>
          </cell>
          <cell r="H37">
            <v>-779360.12186848535</v>
          </cell>
          <cell r="I37">
            <v>-32251.392338033806</v>
          </cell>
          <cell r="J37">
            <v>2356943.2235689019</v>
          </cell>
          <cell r="K37">
            <v>0</v>
          </cell>
          <cell r="L37">
            <v>-123837.70969593077</v>
          </cell>
          <cell r="M37">
            <v>22223.564395159789</v>
          </cell>
          <cell r="N37">
            <v>837.76971599829199</v>
          </cell>
          <cell r="O37">
            <v>-378.07631350718708</v>
          </cell>
          <cell r="P37">
            <v>0</v>
          </cell>
          <cell r="Q37">
            <v>0</v>
          </cell>
          <cell r="R37">
            <v>0</v>
          </cell>
          <cell r="S37">
            <v>6512912.9217893193</v>
          </cell>
          <cell r="T37">
            <v>489404.26999999979</v>
          </cell>
          <cell r="U37">
            <v>11784716.117844509</v>
          </cell>
          <cell r="V37">
            <v>88894.257580639154</v>
          </cell>
          <cell r="W37">
            <v>0</v>
          </cell>
          <cell r="X37">
            <v>12363014.645425148</v>
          </cell>
          <cell r="Y37">
            <v>0</v>
          </cell>
          <cell r="Z37">
            <v>0</v>
          </cell>
          <cell r="AA37">
            <v>0</v>
          </cell>
          <cell r="AB37">
            <v>161256.96169016903</v>
          </cell>
          <cell r="AC37">
            <v>161256.96169016903</v>
          </cell>
          <cell r="AD37" t="str">
            <v>N/A</v>
          </cell>
          <cell r="AE37">
            <v>2444795</v>
          </cell>
          <cell r="AF37">
            <v>2444797</v>
          </cell>
          <cell r="AG37">
            <v>2444797</v>
          </cell>
          <cell r="AH37">
            <v>2444797</v>
          </cell>
          <cell r="AI37">
            <v>2422574</v>
          </cell>
          <cell r="AJ37">
            <v>0</v>
          </cell>
          <cell r="AK37">
            <v>12201760</v>
          </cell>
          <cell r="AL37">
            <v>53145901</v>
          </cell>
          <cell r="AM37">
            <v>6512912.9217893193</v>
          </cell>
          <cell r="AN37">
            <v>-1634685.2699999998</v>
          </cell>
          <cell r="AO37">
            <v>11712353.41373498</v>
          </cell>
          <cell r="AP37">
            <v>0</v>
          </cell>
          <cell r="AQ37">
            <v>489404.26999999979</v>
          </cell>
          <cell r="AR37">
            <v>0</v>
          </cell>
          <cell r="AS37">
            <v>0</v>
          </cell>
          <cell r="AT37">
            <v>70225886.335524291</v>
          </cell>
          <cell r="AU37">
            <v>1.6029773290405359E-3</v>
          </cell>
          <cell r="AV37">
            <v>0</v>
          </cell>
          <cell r="AW37">
            <v>0</v>
          </cell>
          <cell r="AY37">
            <v>0</v>
          </cell>
          <cell r="AZ37">
            <v>0</v>
          </cell>
          <cell r="BA37">
            <v>0</v>
          </cell>
          <cell r="BB37">
            <v>0</v>
          </cell>
          <cell r="BC37">
            <v>0</v>
          </cell>
          <cell r="BD37">
            <v>0</v>
          </cell>
          <cell r="BE37">
            <v>0</v>
          </cell>
          <cell r="BF37">
            <v>0</v>
          </cell>
          <cell r="BG37">
            <v>0</v>
          </cell>
          <cell r="BH37">
            <v>0</v>
          </cell>
          <cell r="BJ37">
            <v>0</v>
          </cell>
          <cell r="BL37">
            <v>0</v>
          </cell>
          <cell r="BM37">
            <v>0</v>
          </cell>
          <cell r="BN37">
            <v>0</v>
          </cell>
          <cell r="BO37">
            <v>0</v>
          </cell>
          <cell r="BQ37">
            <v>0</v>
          </cell>
          <cell r="BR37">
            <v>0</v>
          </cell>
          <cell r="BS37">
            <v>0</v>
          </cell>
          <cell r="BT37">
            <v>0</v>
          </cell>
          <cell r="CB37">
            <v>0</v>
          </cell>
          <cell r="CC37">
            <v>0</v>
          </cell>
          <cell r="CD37">
            <v>0</v>
          </cell>
          <cell r="CE37">
            <v>0</v>
          </cell>
          <cell r="CF37">
            <v>0</v>
          </cell>
          <cell r="CI37">
            <v>0</v>
          </cell>
          <cell r="CJ37">
            <v>0</v>
          </cell>
          <cell r="CK37">
            <v>0</v>
          </cell>
          <cell r="CV37">
            <v>1.6142620447768545E-3</v>
          </cell>
          <cell r="DG37">
            <v>70225886</v>
          </cell>
          <cell r="DR37">
            <v>29167151.46999998</v>
          </cell>
          <cell r="EC37">
            <v>2.4077046424033277</v>
          </cell>
          <cell r="EN37">
            <v>2.4095909012463064E-2</v>
          </cell>
        </row>
        <row r="38">
          <cell r="B38">
            <v>12220</v>
          </cell>
          <cell r="C38" t="str">
            <v>Health &amp; Human Services</v>
          </cell>
          <cell r="D38">
            <v>3.9863829786089162E-2</v>
          </cell>
          <cell r="E38">
            <v>68973720.539261639</v>
          </cell>
          <cell r="F38">
            <v>53780391.701195456</v>
          </cell>
          <cell r="G38">
            <v>-3016320</v>
          </cell>
          <cell r="H38">
            <v>-19246118.89423795</v>
          </cell>
          <cell r="I38">
            <v>-796440.71338212129</v>
          </cell>
          <cell r="J38">
            <v>58204170.620151691</v>
          </cell>
          <cell r="K38">
            <v>0</v>
          </cell>
          <cell r="L38">
            <v>-3058143.7483405108</v>
          </cell>
          <cell r="M38">
            <v>548805.80953714042</v>
          </cell>
          <cell r="N38">
            <v>20688.530382384553</v>
          </cell>
          <cell r="O38">
            <v>-9336.5075741999426</v>
          </cell>
          <cell r="P38">
            <v>0</v>
          </cell>
          <cell r="Q38">
            <v>0</v>
          </cell>
          <cell r="R38">
            <v>0</v>
          </cell>
          <cell r="S38">
            <v>155401417.33699352</v>
          </cell>
          <cell r="T38">
            <v>5261393.0399999991</v>
          </cell>
          <cell r="U38">
            <v>291020853.10075843</v>
          </cell>
          <cell r="V38">
            <v>2195223.2381485617</v>
          </cell>
          <cell r="W38">
            <v>0</v>
          </cell>
          <cell r="X38">
            <v>298477469.37890702</v>
          </cell>
          <cell r="Y38">
            <v>20342997</v>
          </cell>
          <cell r="Z38">
            <v>0</v>
          </cell>
          <cell r="AA38">
            <v>0</v>
          </cell>
          <cell r="AB38">
            <v>3982203.5669106063</v>
          </cell>
          <cell r="AC38">
            <v>24325200.566910606</v>
          </cell>
          <cell r="AD38" t="str">
            <v>N/A</v>
          </cell>
          <cell r="AE38">
            <v>54940216</v>
          </cell>
          <cell r="AF38">
            <v>54940215</v>
          </cell>
          <cell r="AG38">
            <v>54940215</v>
          </cell>
          <cell r="AH38">
            <v>54940215</v>
          </cell>
          <cell r="AI38">
            <v>54391409</v>
          </cell>
          <cell r="AJ38">
            <v>0</v>
          </cell>
          <cell r="AK38">
            <v>274152270</v>
          </cell>
          <cell r="AL38">
            <v>1346076666</v>
          </cell>
          <cell r="AM38">
            <v>155401417.33699352</v>
          </cell>
          <cell r="AN38">
            <v>-41418259.039999999</v>
          </cell>
          <cell r="AO38">
            <v>289233872.77199644</v>
          </cell>
          <cell r="AP38">
            <v>0</v>
          </cell>
          <cell r="AQ38">
            <v>-15081603.960000001</v>
          </cell>
          <cell r="AR38">
            <v>0</v>
          </cell>
          <cell r="AS38">
            <v>0</v>
          </cell>
          <cell r="AT38">
            <v>1734212093.10899</v>
          </cell>
          <cell r="AU38">
            <v>4.0600128066634794E-2</v>
          </cell>
          <cell r="AV38">
            <v>0</v>
          </cell>
          <cell r="AW38">
            <v>0</v>
          </cell>
          <cell r="AY38">
            <v>0</v>
          </cell>
          <cell r="AZ38">
            <v>0</v>
          </cell>
          <cell r="BA38">
            <v>0</v>
          </cell>
          <cell r="BB38">
            <v>0</v>
          </cell>
          <cell r="BC38">
            <v>0</v>
          </cell>
          <cell r="BD38">
            <v>0</v>
          </cell>
          <cell r="BE38">
            <v>0</v>
          </cell>
          <cell r="BF38">
            <v>0</v>
          </cell>
          <cell r="BG38">
            <v>0</v>
          </cell>
          <cell r="BH38">
            <v>0</v>
          </cell>
          <cell r="BJ38">
            <v>0</v>
          </cell>
          <cell r="BL38">
            <v>0</v>
          </cell>
          <cell r="BM38">
            <v>0</v>
          </cell>
          <cell r="BN38">
            <v>0</v>
          </cell>
          <cell r="BO38">
            <v>0</v>
          </cell>
          <cell r="BQ38">
            <v>0</v>
          </cell>
          <cell r="BR38">
            <v>0</v>
          </cell>
          <cell r="BS38">
            <v>0</v>
          </cell>
          <cell r="BT38">
            <v>0</v>
          </cell>
          <cell r="CB38">
            <v>0</v>
          </cell>
          <cell r="CC38">
            <v>0</v>
          </cell>
          <cell r="CD38">
            <v>0</v>
          </cell>
          <cell r="CE38">
            <v>0</v>
          </cell>
          <cell r="CF38">
            <v>0</v>
          </cell>
          <cell r="CI38">
            <v>0</v>
          </cell>
          <cell r="CJ38">
            <v>0</v>
          </cell>
          <cell r="CK38">
            <v>0</v>
          </cell>
          <cell r="CV38">
            <v>3.9863829786089162E-2</v>
          </cell>
          <cell r="DG38">
            <v>1734212093</v>
          </cell>
          <cell r="DR38">
            <v>714528160.84999931</v>
          </cell>
          <cell r="EC38">
            <v>2.4270731204449514</v>
          </cell>
          <cell r="EN38">
            <v>2.4095909012463064E-2</v>
          </cell>
        </row>
        <row r="39">
          <cell r="B39">
            <v>12510</v>
          </cell>
          <cell r="C39" t="str">
            <v>Department Of Commerce</v>
          </cell>
          <cell r="D39">
            <v>4.4662492583956914E-3</v>
          </cell>
          <cell r="E39">
            <v>7727652.6078978768</v>
          </cell>
          <cell r="F39">
            <v>6025427.9591448782</v>
          </cell>
          <cell r="G39">
            <v>-3435545</v>
          </cell>
          <cell r="H39">
            <v>-2156289.6665884657</v>
          </cell>
          <cell r="I39">
            <v>-89231.334886451805</v>
          </cell>
          <cell r="J39">
            <v>6521057.6922165705</v>
          </cell>
          <cell r="K39">
            <v>0</v>
          </cell>
          <cell r="L39">
            <v>-342627.19666888245</v>
          </cell>
          <cell r="M39">
            <v>61486.905623499202</v>
          </cell>
          <cell r="N39">
            <v>2317.8940401221957</v>
          </cell>
          <cell r="O39">
            <v>-1046.0402388088548</v>
          </cell>
          <cell r="P39">
            <v>0</v>
          </cell>
          <cell r="Q39">
            <v>0</v>
          </cell>
          <cell r="R39">
            <v>0</v>
          </cell>
          <cell r="S39">
            <v>14313203.820540339</v>
          </cell>
          <cell r="T39">
            <v>954519.16999999993</v>
          </cell>
          <cell r="U39">
            <v>32605288.461082853</v>
          </cell>
          <cell r="V39">
            <v>245947.62249399681</v>
          </cell>
          <cell r="W39">
            <v>0</v>
          </cell>
          <cell r="X39">
            <v>33805755.253576852</v>
          </cell>
          <cell r="Y39">
            <v>18132246</v>
          </cell>
          <cell r="Z39">
            <v>0</v>
          </cell>
          <cell r="AA39">
            <v>0</v>
          </cell>
          <cell r="AB39">
            <v>446156.67443225899</v>
          </cell>
          <cell r="AC39">
            <v>18578402.674432259</v>
          </cell>
          <cell r="AD39" t="str">
            <v>N/A</v>
          </cell>
          <cell r="AE39">
            <v>3057768</v>
          </cell>
          <cell r="AF39">
            <v>3057768</v>
          </cell>
          <cell r="AG39">
            <v>3057768</v>
          </cell>
          <cell r="AH39">
            <v>3057768</v>
          </cell>
          <cell r="AI39">
            <v>2996281</v>
          </cell>
          <cell r="AJ39">
            <v>0</v>
          </cell>
          <cell r="AK39">
            <v>15227353</v>
          </cell>
          <cell r="AL39">
            <v>169834925</v>
          </cell>
          <cell r="AM39">
            <v>14313203.820540339</v>
          </cell>
          <cell r="AN39">
            <v>-5078458.17</v>
          </cell>
          <cell r="AO39">
            <v>32405079.409144592</v>
          </cell>
          <cell r="AP39">
            <v>0</v>
          </cell>
          <cell r="AQ39">
            <v>-17177726.829999998</v>
          </cell>
          <cell r="AR39">
            <v>0</v>
          </cell>
          <cell r="AS39">
            <v>0</v>
          </cell>
          <cell r="AT39">
            <v>194297023.22968495</v>
          </cell>
          <cell r="AU39">
            <v>5.1225311936079748E-3</v>
          </cell>
          <cell r="AV39">
            <v>0</v>
          </cell>
          <cell r="AW39">
            <v>0</v>
          </cell>
          <cell r="AY39">
            <v>0</v>
          </cell>
          <cell r="AZ39">
            <v>0</v>
          </cell>
          <cell r="BA39">
            <v>0</v>
          </cell>
          <cell r="BB39">
            <v>0</v>
          </cell>
          <cell r="BC39">
            <v>0</v>
          </cell>
          <cell r="BD39">
            <v>0</v>
          </cell>
          <cell r="BE39">
            <v>0</v>
          </cell>
          <cell r="BF39">
            <v>0</v>
          </cell>
          <cell r="BG39">
            <v>0</v>
          </cell>
          <cell r="BH39">
            <v>0</v>
          </cell>
          <cell r="BJ39">
            <v>0</v>
          </cell>
          <cell r="BL39">
            <v>0</v>
          </cell>
          <cell r="BM39">
            <v>0</v>
          </cell>
          <cell r="BN39">
            <v>0</v>
          </cell>
          <cell r="BO39">
            <v>0</v>
          </cell>
          <cell r="BQ39">
            <v>0</v>
          </cell>
          <cell r="BR39">
            <v>0</v>
          </cell>
          <cell r="BS39">
            <v>0</v>
          </cell>
          <cell r="BT39">
            <v>0</v>
          </cell>
          <cell r="CB39">
            <v>0</v>
          </cell>
          <cell r="CC39">
            <v>0</v>
          </cell>
          <cell r="CD39">
            <v>0</v>
          </cell>
          <cell r="CE39">
            <v>0</v>
          </cell>
          <cell r="CF39">
            <v>0</v>
          </cell>
          <cell r="CI39">
            <v>0</v>
          </cell>
          <cell r="CJ39">
            <v>0</v>
          </cell>
          <cell r="CK39">
            <v>0</v>
          </cell>
          <cell r="CV39">
            <v>4.4662492583956914E-3</v>
          </cell>
          <cell r="DG39">
            <v>194297024</v>
          </cell>
          <cell r="DR39">
            <v>89318474.35999988</v>
          </cell>
          <cell r="EC39">
            <v>2.1753285128548212</v>
          </cell>
          <cell r="EN39">
            <v>2.4095909012463064E-2</v>
          </cell>
        </row>
        <row r="40">
          <cell r="B40">
            <v>12600</v>
          </cell>
          <cell r="C40" t="str">
            <v>Insurance Department</v>
          </cell>
          <cell r="D40">
            <v>1.2011297539877978E-3</v>
          </cell>
          <cell r="E40">
            <v>2078234.5406224977</v>
          </cell>
          <cell r="F40">
            <v>1620447.1321510128</v>
          </cell>
          <cell r="G40">
            <v>-222908</v>
          </cell>
          <cell r="H40">
            <v>-579901.28336146078</v>
          </cell>
          <cell r="I40">
            <v>-23997.40926207641</v>
          </cell>
          <cell r="J40">
            <v>1753739.2045167368</v>
          </cell>
          <cell r="K40">
            <v>0</v>
          </cell>
          <cell r="L40">
            <v>-92144.369164082789</v>
          </cell>
          <cell r="M40">
            <v>16535.967330124637</v>
          </cell>
          <cell r="N40">
            <v>623.36231972458734</v>
          </cell>
          <cell r="O40">
            <v>-281.3165996814821</v>
          </cell>
          <cell r="P40">
            <v>0</v>
          </cell>
          <cell r="Q40">
            <v>0</v>
          </cell>
          <cell r="R40">
            <v>0</v>
          </cell>
          <cell r="S40">
            <v>4550347.8285527946</v>
          </cell>
          <cell r="T40">
            <v>265156.37000000011</v>
          </cell>
          <cell r="U40">
            <v>8768696.022583684</v>
          </cell>
          <cell r="V40">
            <v>66143.869320498547</v>
          </cell>
          <cell r="W40">
            <v>0</v>
          </cell>
          <cell r="X40">
            <v>9099996.2619041819</v>
          </cell>
          <cell r="Y40">
            <v>1379695</v>
          </cell>
          <cell r="Z40">
            <v>0</v>
          </cell>
          <cell r="AA40">
            <v>0</v>
          </cell>
          <cell r="AB40">
            <v>119987.04631038204</v>
          </cell>
          <cell r="AC40">
            <v>1499682.046310382</v>
          </cell>
          <cell r="AD40" t="str">
            <v>N/A</v>
          </cell>
          <cell r="AE40">
            <v>1523370</v>
          </cell>
          <cell r="AF40">
            <v>1523370</v>
          </cell>
          <cell r="AG40">
            <v>1523370</v>
          </cell>
          <cell r="AH40">
            <v>1523370</v>
          </cell>
          <cell r="AI40">
            <v>1506834</v>
          </cell>
          <cell r="AJ40">
            <v>0</v>
          </cell>
          <cell r="AK40">
            <v>7600314</v>
          </cell>
          <cell r="AL40">
            <v>41478482</v>
          </cell>
          <cell r="AM40">
            <v>4550347.8285527946</v>
          </cell>
          <cell r="AN40">
            <v>-1375917.37</v>
          </cell>
          <cell r="AO40">
            <v>8714852.8455938008</v>
          </cell>
          <cell r="AP40">
            <v>0</v>
          </cell>
          <cell r="AQ40">
            <v>-1114538.6299999999</v>
          </cell>
          <cell r="AR40">
            <v>0</v>
          </cell>
          <cell r="AS40">
            <v>0</v>
          </cell>
          <cell r="AT40">
            <v>52253226.6741466</v>
          </cell>
          <cell r="AU40">
            <v>1.2510666990705065E-3</v>
          </cell>
          <cell r="AV40">
            <v>0</v>
          </cell>
          <cell r="AW40">
            <v>0</v>
          </cell>
          <cell r="AY40">
            <v>0</v>
          </cell>
          <cell r="AZ40">
            <v>0</v>
          </cell>
          <cell r="BA40">
            <v>0</v>
          </cell>
          <cell r="BB40">
            <v>0</v>
          </cell>
          <cell r="BC40">
            <v>0</v>
          </cell>
          <cell r="BD40">
            <v>0</v>
          </cell>
          <cell r="BE40">
            <v>0</v>
          </cell>
          <cell r="BF40">
            <v>0</v>
          </cell>
          <cell r="BG40">
            <v>0</v>
          </cell>
          <cell r="BH40">
            <v>0</v>
          </cell>
          <cell r="BJ40">
            <v>0</v>
          </cell>
          <cell r="BL40">
            <v>0</v>
          </cell>
          <cell r="BM40">
            <v>0</v>
          </cell>
          <cell r="BN40">
            <v>0</v>
          </cell>
          <cell r="BO40">
            <v>0</v>
          </cell>
          <cell r="BQ40">
            <v>0</v>
          </cell>
          <cell r="BR40">
            <v>0</v>
          </cell>
          <cell r="BS40">
            <v>0</v>
          </cell>
          <cell r="BT40">
            <v>0</v>
          </cell>
          <cell r="CB40">
            <v>0</v>
          </cell>
          <cell r="CC40">
            <v>0</v>
          </cell>
          <cell r="CD40">
            <v>0</v>
          </cell>
          <cell r="CE40">
            <v>0</v>
          </cell>
          <cell r="CF40">
            <v>0</v>
          </cell>
          <cell r="CI40">
            <v>0</v>
          </cell>
          <cell r="CJ40">
            <v>0</v>
          </cell>
          <cell r="CK40">
            <v>0</v>
          </cell>
          <cell r="CV40">
            <v>1.2011297539877978E-3</v>
          </cell>
          <cell r="DG40">
            <v>52253227</v>
          </cell>
          <cell r="DR40">
            <v>23967770.510000024</v>
          </cell>
          <cell r="EC40">
            <v>2.1801454990650253</v>
          </cell>
          <cell r="EN40">
            <v>2.4095909012463064E-2</v>
          </cell>
        </row>
        <row r="41">
          <cell r="B41">
            <v>12700</v>
          </cell>
          <cell r="C41" t="str">
            <v>Labor Department</v>
          </cell>
          <cell r="D41">
            <v>9.5007738500502809E-4</v>
          </cell>
          <cell r="E41">
            <v>1643855.4046524828</v>
          </cell>
          <cell r="F41">
            <v>1281751.7580773972</v>
          </cell>
          <cell r="G41">
            <v>-307990</v>
          </cell>
          <cell r="H41">
            <v>-458694.06950243079</v>
          </cell>
          <cell r="I41">
            <v>-18981.626059061571</v>
          </cell>
          <cell r="J41">
            <v>1387183.9839752952</v>
          </cell>
          <cell r="K41">
            <v>0</v>
          </cell>
          <cell r="L41">
            <v>-72884.949363463267</v>
          </cell>
          <cell r="M41">
            <v>13079.726438691645</v>
          </cell>
          <cell r="N41">
            <v>493.07116126990945</v>
          </cell>
          <cell r="O41">
            <v>-222.51762434202763</v>
          </cell>
          <cell r="P41">
            <v>0</v>
          </cell>
          <cell r="Q41">
            <v>0</v>
          </cell>
          <cell r="R41">
            <v>0</v>
          </cell>
          <cell r="S41">
            <v>3467590.7817558399</v>
          </cell>
          <cell r="T41">
            <v>169012.27000000002</v>
          </cell>
          <cell r="U41">
            <v>6935919.9198764758</v>
          </cell>
          <cell r="V41">
            <v>52318.90575476658</v>
          </cell>
          <cell r="W41">
            <v>0</v>
          </cell>
          <cell r="X41">
            <v>7157251.0956312427</v>
          </cell>
          <cell r="Y41">
            <v>1708960</v>
          </cell>
          <cell r="Z41">
            <v>0</v>
          </cell>
          <cell r="AA41">
            <v>0</v>
          </cell>
          <cell r="AB41">
            <v>94908.130295307841</v>
          </cell>
          <cell r="AC41">
            <v>1803868.1302953078</v>
          </cell>
          <cell r="AD41" t="str">
            <v>N/A</v>
          </cell>
          <cell r="AE41">
            <v>1073292</v>
          </cell>
          <cell r="AF41">
            <v>1073293</v>
          </cell>
          <cell r="AG41">
            <v>1073293</v>
          </cell>
          <cell r="AH41">
            <v>1073293</v>
          </cell>
          <cell r="AI41">
            <v>1060213</v>
          </cell>
          <cell r="AJ41">
            <v>0</v>
          </cell>
          <cell r="AK41">
            <v>5353384</v>
          </cell>
          <cell r="AL41">
            <v>33550086</v>
          </cell>
          <cell r="AM41">
            <v>3467590.7817558399</v>
          </cell>
          <cell r="AN41">
            <v>-1039464.27</v>
          </cell>
          <cell r="AO41">
            <v>6893330.6953359349</v>
          </cell>
          <cell r="AP41">
            <v>0</v>
          </cell>
          <cell r="AQ41">
            <v>-1539947.73</v>
          </cell>
          <cell r="AR41">
            <v>0</v>
          </cell>
          <cell r="AS41">
            <v>0</v>
          </cell>
          <cell r="AT41">
            <v>41331595.477091774</v>
          </cell>
          <cell r="AU41">
            <v>1.0119318006587533E-3</v>
          </cell>
          <cell r="AV41">
            <v>0</v>
          </cell>
          <cell r="AW41">
            <v>0</v>
          </cell>
          <cell r="AY41">
            <v>0</v>
          </cell>
          <cell r="AZ41">
            <v>0</v>
          </cell>
          <cell r="BA41">
            <v>0</v>
          </cell>
          <cell r="BB41">
            <v>0</v>
          </cell>
          <cell r="BC41">
            <v>0</v>
          </cell>
          <cell r="BD41">
            <v>0</v>
          </cell>
          <cell r="BE41">
            <v>0</v>
          </cell>
          <cell r="BF41">
            <v>0</v>
          </cell>
          <cell r="BG41">
            <v>0</v>
          </cell>
          <cell r="BH41">
            <v>0</v>
          </cell>
          <cell r="BJ41">
            <v>0</v>
          </cell>
          <cell r="BL41">
            <v>0</v>
          </cell>
          <cell r="BM41">
            <v>0</v>
          </cell>
          <cell r="BN41">
            <v>0</v>
          </cell>
          <cell r="BO41">
            <v>0</v>
          </cell>
          <cell r="BQ41">
            <v>0</v>
          </cell>
          <cell r="BR41">
            <v>0</v>
          </cell>
          <cell r="BS41">
            <v>0</v>
          </cell>
          <cell r="BT41">
            <v>0</v>
          </cell>
          <cell r="CB41">
            <v>0</v>
          </cell>
          <cell r="CC41">
            <v>0</v>
          </cell>
          <cell r="CD41">
            <v>0</v>
          </cell>
          <cell r="CE41">
            <v>0</v>
          </cell>
          <cell r="CF41">
            <v>0</v>
          </cell>
          <cell r="CI41">
            <v>0</v>
          </cell>
          <cell r="CJ41">
            <v>0</v>
          </cell>
          <cell r="CK41">
            <v>0</v>
          </cell>
          <cell r="CV41">
            <v>9.5007738500502809E-4</v>
          </cell>
          <cell r="DG41">
            <v>41331596</v>
          </cell>
          <cell r="DR41">
            <v>18256095.459999993</v>
          </cell>
          <cell r="EC41">
            <v>2.2639888189979924</v>
          </cell>
          <cell r="EN41">
            <v>2.4095909012463064E-2</v>
          </cell>
        </row>
        <row r="42">
          <cell r="B42">
            <v>13500</v>
          </cell>
          <cell r="C42" t="str">
            <v>Revenue Department</v>
          </cell>
          <cell r="D42">
            <v>3.5355190976060834E-3</v>
          </cell>
          <cell r="E42">
            <v>6117272.4123109942</v>
          </cell>
          <cell r="F42">
            <v>4769777.5892737694</v>
          </cell>
          <cell r="G42">
            <v>325106</v>
          </cell>
          <cell r="H42">
            <v>-1706936.3698999251</v>
          </cell>
          <cell r="I42">
            <v>-70636.247630580445</v>
          </cell>
          <cell r="J42">
            <v>5162122.1014664946</v>
          </cell>
          <cell r="K42">
            <v>0</v>
          </cell>
          <cell r="L42">
            <v>-271226.46478024835</v>
          </cell>
          <cell r="M42">
            <v>48673.532646198895</v>
          </cell>
          <cell r="N42">
            <v>1834.8637012756051</v>
          </cell>
          <cell r="O42">
            <v>-828.05392785032075</v>
          </cell>
          <cell r="P42">
            <v>0</v>
          </cell>
          <cell r="Q42">
            <v>0</v>
          </cell>
          <cell r="R42">
            <v>0</v>
          </cell>
          <cell r="S42">
            <v>14375159.363160131</v>
          </cell>
          <cell r="T42">
            <v>1625534.4100000001</v>
          </cell>
          <cell r="U42">
            <v>25810610.50733247</v>
          </cell>
          <cell r="V42">
            <v>194694.13058479558</v>
          </cell>
          <cell r="W42">
            <v>0</v>
          </cell>
          <cell r="X42">
            <v>27630839.047917265</v>
          </cell>
          <cell r="Y42">
            <v>0</v>
          </cell>
          <cell r="Z42">
            <v>0</v>
          </cell>
          <cell r="AA42">
            <v>0</v>
          </cell>
          <cell r="AB42">
            <v>353181.23815290222</v>
          </cell>
          <cell r="AC42">
            <v>353181.23815290222</v>
          </cell>
          <cell r="AD42" t="str">
            <v>N/A</v>
          </cell>
          <cell r="AE42">
            <v>5465265</v>
          </cell>
          <cell r="AF42">
            <v>5465267</v>
          </cell>
          <cell r="AG42">
            <v>5465267</v>
          </cell>
          <cell r="AH42">
            <v>5465267</v>
          </cell>
          <cell r="AI42">
            <v>5416594</v>
          </cell>
          <cell r="AJ42">
            <v>0</v>
          </cell>
          <cell r="AK42">
            <v>27277660</v>
          </cell>
          <cell r="AL42">
            <v>115899152</v>
          </cell>
          <cell r="AM42">
            <v>14375159.363160131</v>
          </cell>
          <cell r="AN42">
            <v>-3744870.41</v>
          </cell>
          <cell r="AO42">
            <v>25652123.399764366</v>
          </cell>
          <cell r="AP42">
            <v>0</v>
          </cell>
          <cell r="AQ42">
            <v>1625534.4100000001</v>
          </cell>
          <cell r="AR42">
            <v>0</v>
          </cell>
          <cell r="AS42">
            <v>0</v>
          </cell>
          <cell r="AT42">
            <v>153807098.76292449</v>
          </cell>
          <cell r="AU42">
            <v>3.4957298644101818E-3</v>
          </cell>
          <cell r="AV42">
            <v>0</v>
          </cell>
          <cell r="AW42">
            <v>0</v>
          </cell>
          <cell r="AY42">
            <v>0</v>
          </cell>
          <cell r="AZ42">
            <v>0</v>
          </cell>
          <cell r="BA42">
            <v>0</v>
          </cell>
          <cell r="BB42">
            <v>0</v>
          </cell>
          <cell r="BC42">
            <v>0</v>
          </cell>
          <cell r="BD42">
            <v>0</v>
          </cell>
          <cell r="BE42">
            <v>0</v>
          </cell>
          <cell r="BF42">
            <v>0</v>
          </cell>
          <cell r="BG42">
            <v>0</v>
          </cell>
          <cell r="BH42">
            <v>0</v>
          </cell>
          <cell r="BJ42">
            <v>0</v>
          </cell>
          <cell r="BL42">
            <v>0</v>
          </cell>
          <cell r="BM42">
            <v>0</v>
          </cell>
          <cell r="BN42">
            <v>0</v>
          </cell>
          <cell r="BO42">
            <v>0</v>
          </cell>
          <cell r="BQ42">
            <v>0</v>
          </cell>
          <cell r="BR42">
            <v>0</v>
          </cell>
          <cell r="BS42">
            <v>0</v>
          </cell>
          <cell r="BT42">
            <v>0</v>
          </cell>
          <cell r="CB42">
            <v>0</v>
          </cell>
          <cell r="CC42">
            <v>0</v>
          </cell>
          <cell r="CD42">
            <v>0</v>
          </cell>
          <cell r="CE42">
            <v>0</v>
          </cell>
          <cell r="CF42">
            <v>0</v>
          </cell>
          <cell r="CI42">
            <v>0</v>
          </cell>
          <cell r="CJ42">
            <v>0</v>
          </cell>
          <cell r="CK42">
            <v>0</v>
          </cell>
          <cell r="CV42">
            <v>3.5355190976060834E-3</v>
          </cell>
          <cell r="DG42">
            <v>153807098</v>
          </cell>
          <cell r="DR42">
            <v>62437210.360000014</v>
          </cell>
          <cell r="EC42">
            <v>2.4633883723052352</v>
          </cell>
          <cell r="EN42">
            <v>2.4095909012463064E-2</v>
          </cell>
        </row>
        <row r="43">
          <cell r="B43">
            <v>13700</v>
          </cell>
          <cell r="C43" t="str">
            <v>Secretary Of State</v>
          </cell>
          <cell r="D43">
            <v>4.2865948792620732E-4</v>
          </cell>
          <cell r="E43">
            <v>741680.86421647889</v>
          </cell>
          <cell r="F43">
            <v>578305.57903771731</v>
          </cell>
          <cell r="G43">
            <v>-114678</v>
          </cell>
          <cell r="H43">
            <v>-206955.31548375878</v>
          </cell>
          <cell r="I43">
            <v>-8564.2014375923955</v>
          </cell>
          <cell r="J43">
            <v>625874.88726209314</v>
          </cell>
          <cell r="K43">
            <v>0</v>
          </cell>
          <cell r="L43">
            <v>-32884.505583199803</v>
          </cell>
          <cell r="M43">
            <v>5901.3601690927135</v>
          </cell>
          <cell r="N43">
            <v>222.46570104394308</v>
          </cell>
          <cell r="O43">
            <v>-100.39633866719701</v>
          </cell>
          <cell r="P43">
            <v>0</v>
          </cell>
          <cell r="Q43">
            <v>0</v>
          </cell>
          <cell r="R43">
            <v>0</v>
          </cell>
          <cell r="S43">
            <v>1588802.7375432074</v>
          </cell>
          <cell r="T43">
            <v>68708.860000000102</v>
          </cell>
          <cell r="U43">
            <v>3129374.4363104659</v>
          </cell>
          <cell r="V43">
            <v>23605.440676370854</v>
          </cell>
          <cell r="W43">
            <v>0</v>
          </cell>
          <cell r="X43">
            <v>3221688.7369868364</v>
          </cell>
          <cell r="Y43">
            <v>642100</v>
          </cell>
          <cell r="Z43">
            <v>0</v>
          </cell>
          <cell r="AA43">
            <v>0</v>
          </cell>
          <cell r="AB43">
            <v>42821.007187961979</v>
          </cell>
          <cell r="AC43">
            <v>684921.00718796195</v>
          </cell>
          <cell r="AD43" t="str">
            <v>N/A</v>
          </cell>
          <cell r="AE43">
            <v>508534</v>
          </cell>
          <cell r="AF43">
            <v>508534</v>
          </cell>
          <cell r="AG43">
            <v>508534</v>
          </cell>
          <cell r="AH43">
            <v>508534</v>
          </cell>
          <cell r="AI43">
            <v>502633</v>
          </cell>
          <cell r="AJ43">
            <v>0</v>
          </cell>
          <cell r="AK43">
            <v>2536769</v>
          </cell>
          <cell r="AL43">
            <v>14982508</v>
          </cell>
          <cell r="AM43">
            <v>1588802.7375432074</v>
          </cell>
          <cell r="AN43">
            <v>-459933.8600000001</v>
          </cell>
          <cell r="AO43">
            <v>3110158.8697988749</v>
          </cell>
          <cell r="AP43">
            <v>0</v>
          </cell>
          <cell r="AQ43">
            <v>-573391.1399999999</v>
          </cell>
          <cell r="AR43">
            <v>0</v>
          </cell>
          <cell r="AS43">
            <v>0</v>
          </cell>
          <cell r="AT43">
            <v>18648144.607342083</v>
          </cell>
          <cell r="AU43">
            <v>4.5189978481555571E-4</v>
          </cell>
          <cell r="AV43">
            <v>0</v>
          </cell>
          <cell r="AW43">
            <v>0</v>
          </cell>
          <cell r="AY43">
            <v>0</v>
          </cell>
          <cell r="AZ43">
            <v>0</v>
          </cell>
          <cell r="BA43">
            <v>0</v>
          </cell>
          <cell r="BB43">
            <v>0</v>
          </cell>
          <cell r="BC43">
            <v>0</v>
          </cell>
          <cell r="BD43">
            <v>0</v>
          </cell>
          <cell r="BE43">
            <v>0</v>
          </cell>
          <cell r="BF43">
            <v>0</v>
          </cell>
          <cell r="BG43">
            <v>0</v>
          </cell>
          <cell r="BH43">
            <v>0</v>
          </cell>
          <cell r="BJ43">
            <v>0</v>
          </cell>
          <cell r="BL43">
            <v>0</v>
          </cell>
          <cell r="BM43">
            <v>0</v>
          </cell>
          <cell r="BN43">
            <v>0</v>
          </cell>
          <cell r="BO43">
            <v>0</v>
          </cell>
          <cell r="BQ43">
            <v>0</v>
          </cell>
          <cell r="BR43">
            <v>0</v>
          </cell>
          <cell r="BS43">
            <v>0</v>
          </cell>
          <cell r="BT43">
            <v>0</v>
          </cell>
          <cell r="CB43">
            <v>0</v>
          </cell>
          <cell r="CC43">
            <v>0</v>
          </cell>
          <cell r="CD43">
            <v>0</v>
          </cell>
          <cell r="CE43">
            <v>0</v>
          </cell>
          <cell r="CF43">
            <v>0</v>
          </cell>
          <cell r="CI43">
            <v>0</v>
          </cell>
          <cell r="CJ43">
            <v>0</v>
          </cell>
          <cell r="CK43">
            <v>0</v>
          </cell>
          <cell r="CV43">
            <v>4.2865948792620732E-4</v>
          </cell>
          <cell r="DG43">
            <v>18648145</v>
          </cell>
          <cell r="DR43">
            <v>8062460.2200000007</v>
          </cell>
          <cell r="EC43">
            <v>2.3129596290894936</v>
          </cell>
          <cell r="EN43">
            <v>2.4095909012463064E-2</v>
          </cell>
        </row>
        <row r="44">
          <cell r="B44">
            <v>14300</v>
          </cell>
          <cell r="C44" t="str">
            <v>State Treasurer</v>
          </cell>
          <cell r="D44">
            <v>1.2204841199810437E-3</v>
          </cell>
          <cell r="E44">
            <v>2111722.1066289777</v>
          </cell>
          <cell r="F44">
            <v>1646558.1553474918</v>
          </cell>
          <cell r="G44">
            <v>202646</v>
          </cell>
          <cell r="H44">
            <v>-589245.50420093955</v>
          </cell>
          <cell r="I44">
            <v>-24384.090751071191</v>
          </cell>
          <cell r="J44">
            <v>1781998.025271306</v>
          </cell>
          <cell r="K44">
            <v>0</v>
          </cell>
          <cell r="L44">
            <v>-93629.134518614635</v>
          </cell>
          <cell r="M44">
            <v>16802.419112454591</v>
          </cell>
          <cell r="N44">
            <v>633.40684858776206</v>
          </cell>
          <cell r="O44">
            <v>-285.84958574076023</v>
          </cell>
          <cell r="P44">
            <v>0</v>
          </cell>
          <cell r="Q44">
            <v>0</v>
          </cell>
          <cell r="R44">
            <v>0</v>
          </cell>
          <cell r="S44">
            <v>5052815.534152451</v>
          </cell>
          <cell r="T44">
            <v>1013227.0161748636</v>
          </cell>
          <cell r="U44">
            <v>8909990.1263565309</v>
          </cell>
          <cell r="V44">
            <v>67209.676449818362</v>
          </cell>
          <cell r="W44">
            <v>0</v>
          </cell>
          <cell r="X44">
            <v>9990426.8189812135</v>
          </cell>
          <cell r="Y44">
            <v>0</v>
          </cell>
          <cell r="Z44">
            <v>0</v>
          </cell>
          <cell r="AA44">
            <v>0</v>
          </cell>
          <cell r="AB44">
            <v>121920.45375535595</v>
          </cell>
          <cell r="AC44">
            <v>121920.45375535595</v>
          </cell>
          <cell r="AD44" t="str">
            <v>N/A</v>
          </cell>
          <cell r="AE44">
            <v>1977062</v>
          </cell>
          <cell r="AF44">
            <v>1977062</v>
          </cell>
          <cell r="AG44">
            <v>1977062</v>
          </cell>
          <cell r="AH44">
            <v>1977062</v>
          </cell>
          <cell r="AI44">
            <v>1960260</v>
          </cell>
          <cell r="AJ44">
            <v>0</v>
          </cell>
          <cell r="AK44">
            <v>9868508</v>
          </cell>
          <cell r="AL44">
            <v>39406661</v>
          </cell>
          <cell r="AM44">
            <v>5052815.534152451</v>
          </cell>
          <cell r="AN44">
            <v>-1232776.0161748636</v>
          </cell>
          <cell r="AO44">
            <v>8855279.3490509931</v>
          </cell>
          <cell r="AP44">
            <v>0</v>
          </cell>
          <cell r="AQ44">
            <v>1013227.0161748636</v>
          </cell>
          <cell r="AR44">
            <v>0</v>
          </cell>
          <cell r="AS44">
            <v>0</v>
          </cell>
          <cell r="AT44">
            <v>53095206.883203439</v>
          </cell>
          <cell r="AU44">
            <v>1.1885767916154681E-3</v>
          </cell>
          <cell r="AV44">
            <v>0</v>
          </cell>
          <cell r="AW44">
            <v>0</v>
          </cell>
          <cell r="AY44">
            <v>0</v>
          </cell>
          <cell r="AZ44">
            <v>0</v>
          </cell>
          <cell r="BA44">
            <v>0</v>
          </cell>
          <cell r="BB44">
            <v>0</v>
          </cell>
          <cell r="BC44">
            <v>0</v>
          </cell>
          <cell r="BD44">
            <v>0</v>
          </cell>
          <cell r="BE44">
            <v>0</v>
          </cell>
          <cell r="BF44">
            <v>0</v>
          </cell>
          <cell r="BG44">
            <v>0</v>
          </cell>
          <cell r="BH44">
            <v>0</v>
          </cell>
          <cell r="BJ44">
            <v>0</v>
          </cell>
          <cell r="BL44">
            <v>0</v>
          </cell>
          <cell r="BM44">
            <v>0</v>
          </cell>
          <cell r="BN44">
            <v>0</v>
          </cell>
          <cell r="BO44">
            <v>0</v>
          </cell>
          <cell r="BQ44">
            <v>0</v>
          </cell>
          <cell r="BR44">
            <v>0</v>
          </cell>
          <cell r="BS44">
            <v>0</v>
          </cell>
          <cell r="BT44">
            <v>0</v>
          </cell>
          <cell r="CB44">
            <v>0</v>
          </cell>
          <cell r="CC44">
            <v>0</v>
          </cell>
          <cell r="CD44">
            <v>0</v>
          </cell>
          <cell r="CE44">
            <v>0</v>
          </cell>
          <cell r="CF44">
            <v>0</v>
          </cell>
          <cell r="CI44">
            <v>0</v>
          </cell>
          <cell r="CJ44">
            <v>0</v>
          </cell>
          <cell r="CK44">
            <v>0</v>
          </cell>
          <cell r="CV44">
            <v>1.2204841199810437E-3</v>
          </cell>
          <cell r="DG44">
            <v>53095208</v>
          </cell>
          <cell r="DR44">
            <v>20301876.740000028</v>
          </cell>
          <cell r="EC44">
            <v>2.6152857038772428</v>
          </cell>
          <cell r="EN44">
            <v>2.4095909012463064E-2</v>
          </cell>
        </row>
        <row r="45">
          <cell r="B45">
            <v>18400</v>
          </cell>
          <cell r="C45" t="str">
            <v>Department Of Agriculture</v>
          </cell>
          <cell r="D45">
            <v>4.6750079910963301E-3</v>
          </cell>
          <cell r="E45">
            <v>8088853.8915349273</v>
          </cell>
          <cell r="F45">
            <v>6307064.8835430276</v>
          </cell>
          <cell r="G45">
            <v>-734136</v>
          </cell>
          <cell r="H45">
            <v>-2257077.6593961455</v>
          </cell>
          <cell r="I45">
            <v>-93402.13219541643</v>
          </cell>
          <cell r="J45">
            <v>6825861.0430675894</v>
          </cell>
          <cell r="K45">
            <v>0</v>
          </cell>
          <cell r="L45">
            <v>-358642.0707225221</v>
          </cell>
          <cell r="M45">
            <v>64360.889531028857</v>
          </cell>
          <cell r="N45">
            <v>2426.2356472191732</v>
          </cell>
          <cell r="O45">
            <v>-1094.9336215946714</v>
          </cell>
          <cell r="P45">
            <v>0</v>
          </cell>
          <cell r="Q45">
            <v>0</v>
          </cell>
          <cell r="R45">
            <v>0</v>
          </cell>
          <cell r="S45">
            <v>17844214.147388116</v>
          </cell>
          <cell r="T45">
            <v>600717.85000000056</v>
          </cell>
          <cell r="U45">
            <v>34129305.215337947</v>
          </cell>
          <cell r="V45">
            <v>257443.55812411543</v>
          </cell>
          <cell r="W45">
            <v>0</v>
          </cell>
          <cell r="X45">
            <v>34987466.623462066</v>
          </cell>
          <cell r="Y45">
            <v>4271401</v>
          </cell>
          <cell r="Z45">
            <v>0</v>
          </cell>
          <cell r="AA45">
            <v>0</v>
          </cell>
          <cell r="AB45">
            <v>467010.66097708209</v>
          </cell>
          <cell r="AC45">
            <v>4738411.6609770823</v>
          </cell>
          <cell r="AD45" t="str">
            <v>N/A</v>
          </cell>
          <cell r="AE45">
            <v>6062684</v>
          </cell>
          <cell r="AF45">
            <v>6062683</v>
          </cell>
          <cell r="AG45">
            <v>6062683</v>
          </cell>
          <cell r="AH45">
            <v>6062683</v>
          </cell>
          <cell r="AI45">
            <v>5998322</v>
          </cell>
          <cell r="AJ45">
            <v>0</v>
          </cell>
          <cell r="AK45">
            <v>30249055</v>
          </cell>
          <cell r="AL45">
            <v>160123201</v>
          </cell>
          <cell r="AM45">
            <v>17844214.147388116</v>
          </cell>
          <cell r="AN45">
            <v>-4837731.8500000006</v>
          </cell>
          <cell r="AO45">
            <v>33919738.112484984</v>
          </cell>
          <cell r="AP45">
            <v>0</v>
          </cell>
          <cell r="AQ45">
            <v>-3670683.1499999994</v>
          </cell>
          <cell r="AR45">
            <v>0</v>
          </cell>
          <cell r="AS45">
            <v>0</v>
          </cell>
          <cell r="AT45">
            <v>203378738.25987309</v>
          </cell>
          <cell r="AU45">
            <v>4.8296078684201488E-3</v>
          </cell>
          <cell r="AV45">
            <v>0</v>
          </cell>
          <cell r="AW45">
            <v>0</v>
          </cell>
          <cell r="AY45">
            <v>0</v>
          </cell>
          <cell r="AZ45">
            <v>0</v>
          </cell>
          <cell r="BA45">
            <v>0</v>
          </cell>
          <cell r="BB45">
            <v>0</v>
          </cell>
          <cell r="BC45">
            <v>0</v>
          </cell>
          <cell r="BD45">
            <v>0</v>
          </cell>
          <cell r="BE45">
            <v>0</v>
          </cell>
          <cell r="BF45">
            <v>0</v>
          </cell>
          <cell r="BG45">
            <v>0</v>
          </cell>
          <cell r="BH45">
            <v>0</v>
          </cell>
          <cell r="BJ45">
            <v>0</v>
          </cell>
          <cell r="BL45">
            <v>0</v>
          </cell>
          <cell r="BM45">
            <v>0</v>
          </cell>
          <cell r="BN45">
            <v>0</v>
          </cell>
          <cell r="BO45">
            <v>0</v>
          </cell>
          <cell r="BQ45">
            <v>0</v>
          </cell>
          <cell r="BR45">
            <v>0</v>
          </cell>
          <cell r="BS45">
            <v>0</v>
          </cell>
          <cell r="BT45">
            <v>0</v>
          </cell>
          <cell r="CB45">
            <v>0</v>
          </cell>
          <cell r="CC45">
            <v>0</v>
          </cell>
          <cell r="CD45">
            <v>0</v>
          </cell>
          <cell r="CE45">
            <v>0</v>
          </cell>
          <cell r="CF45">
            <v>0</v>
          </cell>
          <cell r="CI45">
            <v>0</v>
          </cell>
          <cell r="CJ45">
            <v>0</v>
          </cell>
          <cell r="CK45">
            <v>0</v>
          </cell>
          <cell r="CV45">
            <v>4.6750079910963301E-3</v>
          </cell>
          <cell r="DG45">
            <v>203378738</v>
          </cell>
          <cell r="DR45">
            <v>83685513.720000148</v>
          </cell>
          <cell r="EC45">
            <v>2.4302741174592821</v>
          </cell>
          <cell r="EN45">
            <v>2.4095909012463064E-2</v>
          </cell>
        </row>
        <row r="46">
          <cell r="B46">
            <v>18600</v>
          </cell>
          <cell r="C46" t="str">
            <v>Barber Examiners, State Board Of</v>
          </cell>
          <cell r="D46">
            <v>1.9691337141991118E-5</v>
          </cell>
          <cell r="E46">
            <v>34070.604665034698</v>
          </cell>
          <cell r="F46">
            <v>26565.631809569164</v>
          </cell>
          <cell r="G46">
            <v>23894</v>
          </cell>
          <cell r="H46">
            <v>-9506.9093425021056</v>
          </cell>
          <cell r="I46">
            <v>-393.41384621023002</v>
          </cell>
          <cell r="J46">
            <v>28750.82381450789</v>
          </cell>
          <cell r="K46">
            <v>0</v>
          </cell>
          <cell r="L46">
            <v>-1510.6160120686491</v>
          </cell>
          <cell r="M46">
            <v>271.09086806431975</v>
          </cell>
          <cell r="N46">
            <v>10.21941014995055</v>
          </cell>
          <cell r="O46">
            <v>-4.6119080720257397</v>
          </cell>
          <cell r="P46">
            <v>0</v>
          </cell>
          <cell r="Q46">
            <v>0</v>
          </cell>
          <cell r="R46">
            <v>0</v>
          </cell>
          <cell r="S46">
            <v>102146.81945847301</v>
          </cell>
          <cell r="T46">
            <v>119466.67</v>
          </cell>
          <cell r="U46">
            <v>143754.11907253944</v>
          </cell>
          <cell r="V46">
            <v>1084.363472257279</v>
          </cell>
          <cell r="W46">
            <v>0</v>
          </cell>
          <cell r="X46">
            <v>264305.1525447967</v>
          </cell>
          <cell r="Y46">
            <v>0</v>
          </cell>
          <cell r="Z46">
            <v>0</v>
          </cell>
          <cell r="AA46">
            <v>0</v>
          </cell>
          <cell r="AB46">
            <v>1967.0692310511499</v>
          </cell>
          <cell r="AC46">
            <v>1967.0692310511499</v>
          </cell>
          <cell r="AD46" t="str">
            <v>N/A</v>
          </cell>
          <cell r="AE46">
            <v>52522</v>
          </cell>
          <cell r="AF46">
            <v>52523</v>
          </cell>
          <cell r="AG46">
            <v>52523</v>
          </cell>
          <cell r="AH46">
            <v>52523</v>
          </cell>
          <cell r="AI46">
            <v>52251</v>
          </cell>
          <cell r="AJ46">
            <v>0</v>
          </cell>
          <cell r="AK46">
            <v>262342</v>
          </cell>
          <cell r="AL46">
            <v>511259</v>
          </cell>
          <cell r="AM46">
            <v>102146.81945847301</v>
          </cell>
          <cell r="AN46">
            <v>-19103.669999999998</v>
          </cell>
          <cell r="AO46">
            <v>142871.41331374558</v>
          </cell>
          <cell r="AP46">
            <v>0</v>
          </cell>
          <cell r="AQ46">
            <v>119466.67</v>
          </cell>
          <cell r="AR46">
            <v>0</v>
          </cell>
          <cell r="AS46">
            <v>0</v>
          </cell>
          <cell r="AT46">
            <v>856640.23277221865</v>
          </cell>
          <cell r="AU46">
            <v>1.5420518466349688E-5</v>
          </cell>
          <cell r="AV46">
            <v>0</v>
          </cell>
          <cell r="AW46">
            <v>0</v>
          </cell>
          <cell r="AY46">
            <v>0</v>
          </cell>
          <cell r="AZ46">
            <v>0</v>
          </cell>
          <cell r="BA46">
            <v>0</v>
          </cell>
          <cell r="BB46">
            <v>0</v>
          </cell>
          <cell r="BC46">
            <v>0</v>
          </cell>
          <cell r="BD46">
            <v>0</v>
          </cell>
          <cell r="BE46">
            <v>0</v>
          </cell>
          <cell r="BF46">
            <v>0</v>
          </cell>
          <cell r="BG46">
            <v>0</v>
          </cell>
          <cell r="BH46">
            <v>0</v>
          </cell>
          <cell r="BJ46">
            <v>0</v>
          </cell>
          <cell r="BL46">
            <v>0</v>
          </cell>
          <cell r="BM46">
            <v>0</v>
          </cell>
          <cell r="BN46">
            <v>0</v>
          </cell>
          <cell r="BO46">
            <v>0</v>
          </cell>
          <cell r="BQ46">
            <v>0</v>
          </cell>
          <cell r="BR46">
            <v>0</v>
          </cell>
          <cell r="BS46">
            <v>0</v>
          </cell>
          <cell r="BT46">
            <v>0</v>
          </cell>
          <cell r="CB46">
            <v>0</v>
          </cell>
          <cell r="CC46">
            <v>0</v>
          </cell>
          <cell r="CD46">
            <v>0</v>
          </cell>
          <cell r="CE46">
            <v>0</v>
          </cell>
          <cell r="CF46">
            <v>0</v>
          </cell>
          <cell r="CI46">
            <v>0</v>
          </cell>
          <cell r="CJ46">
            <v>0</v>
          </cell>
          <cell r="CK46">
            <v>0</v>
          </cell>
          <cell r="CV46">
            <v>1.9691337141991118E-5</v>
          </cell>
          <cell r="DG46">
            <v>856640</v>
          </cell>
          <cell r="DR46">
            <v>393697.74</v>
          </cell>
          <cell r="EC46">
            <v>2.1758824422004555</v>
          </cell>
          <cell r="EN46">
            <v>2.4095909012463064E-2</v>
          </cell>
        </row>
        <row r="47">
          <cell r="B47">
            <v>18690</v>
          </cell>
          <cell r="C47" t="str">
            <v>N.C. Real Estate Commission</v>
          </cell>
          <cell r="D47">
            <v>4.1545758327428627E-6</v>
          </cell>
          <cell r="E47">
            <v>7188.3849089374971</v>
          </cell>
          <cell r="F47">
            <v>5604.9485670641961</v>
          </cell>
          <cell r="G47">
            <v>-23110</v>
          </cell>
          <cell r="H47">
            <v>-2005.814816618531</v>
          </cell>
          <cell r="I47">
            <v>-83.004401679050588</v>
          </cell>
          <cell r="J47">
            <v>6065.9911985603403</v>
          </cell>
          <cell r="K47">
            <v>0</v>
          </cell>
          <cell r="L47">
            <v>-318.71724764244254</v>
          </cell>
          <cell r="M47">
            <v>57.196093937957052</v>
          </cell>
          <cell r="N47">
            <v>2.1561417656768911</v>
          </cell>
          <cell r="O47">
            <v>-0.97304320578670589</v>
          </cell>
          <cell r="P47">
            <v>0</v>
          </cell>
          <cell r="Q47">
            <v>0</v>
          </cell>
          <cell r="R47">
            <v>0</v>
          </cell>
          <cell r="S47">
            <v>-6599.8325988801444</v>
          </cell>
          <cell r="T47">
            <v>5892.84</v>
          </cell>
          <cell r="U47">
            <v>30329.955992801701</v>
          </cell>
          <cell r="V47">
            <v>228.78437575182821</v>
          </cell>
          <cell r="W47">
            <v>0</v>
          </cell>
          <cell r="X47">
            <v>36451.580368553528</v>
          </cell>
          <cell r="Y47">
            <v>121439</v>
          </cell>
          <cell r="Z47">
            <v>0</v>
          </cell>
          <cell r="AA47">
            <v>0</v>
          </cell>
          <cell r="AB47">
            <v>415.02200839525295</v>
          </cell>
          <cell r="AC47">
            <v>121854.02200839526</v>
          </cell>
          <cell r="AD47" t="str">
            <v>N/A</v>
          </cell>
          <cell r="AE47">
            <v>-17069</v>
          </cell>
          <cell r="AF47">
            <v>-17070</v>
          </cell>
          <cell r="AG47">
            <v>-17070</v>
          </cell>
          <cell r="AH47">
            <v>-17070</v>
          </cell>
          <cell r="AI47">
            <v>-17127</v>
          </cell>
          <cell r="AJ47">
            <v>0</v>
          </cell>
          <cell r="AK47">
            <v>-85406</v>
          </cell>
          <cell r="AL47">
            <v>283470</v>
          </cell>
          <cell r="AM47">
            <v>-6599.8325988801444</v>
          </cell>
          <cell r="AN47">
            <v>-10729.84</v>
          </cell>
          <cell r="AO47">
            <v>30143.718360158276</v>
          </cell>
          <cell r="AP47">
            <v>0</v>
          </cell>
          <cell r="AQ47">
            <v>-115546.16</v>
          </cell>
          <cell r="AR47">
            <v>0</v>
          </cell>
          <cell r="AS47">
            <v>0</v>
          </cell>
          <cell r="AT47">
            <v>180737.88576127807</v>
          </cell>
          <cell r="AU47">
            <v>8.5499599598058693E-6</v>
          </cell>
          <cell r="AV47">
            <v>0</v>
          </cell>
          <cell r="AW47">
            <v>0</v>
          </cell>
          <cell r="AY47">
            <v>0</v>
          </cell>
          <cell r="AZ47">
            <v>0</v>
          </cell>
          <cell r="BA47">
            <v>0</v>
          </cell>
          <cell r="BB47">
            <v>0</v>
          </cell>
          <cell r="BC47">
            <v>0</v>
          </cell>
          <cell r="BD47">
            <v>0</v>
          </cell>
          <cell r="BE47">
            <v>0</v>
          </cell>
          <cell r="BF47">
            <v>0</v>
          </cell>
          <cell r="BG47">
            <v>0</v>
          </cell>
          <cell r="BH47">
            <v>0</v>
          </cell>
          <cell r="BJ47">
            <v>0</v>
          </cell>
          <cell r="BL47">
            <v>0</v>
          </cell>
          <cell r="BM47">
            <v>0</v>
          </cell>
          <cell r="BN47">
            <v>0</v>
          </cell>
          <cell r="BO47">
            <v>0</v>
          </cell>
          <cell r="BQ47">
            <v>0</v>
          </cell>
          <cell r="BR47">
            <v>0</v>
          </cell>
          <cell r="BS47">
            <v>0</v>
          </cell>
          <cell r="BT47">
            <v>0</v>
          </cell>
          <cell r="CB47">
            <v>0</v>
          </cell>
          <cell r="CC47">
            <v>0</v>
          </cell>
          <cell r="CD47">
            <v>0</v>
          </cell>
          <cell r="CE47">
            <v>0</v>
          </cell>
          <cell r="CF47">
            <v>0</v>
          </cell>
          <cell r="CI47">
            <v>0</v>
          </cell>
          <cell r="CJ47">
            <v>0</v>
          </cell>
          <cell r="CK47">
            <v>0</v>
          </cell>
          <cell r="CV47">
            <v>4.1545758327428627E-6</v>
          </cell>
          <cell r="DG47">
            <v>180738</v>
          </cell>
          <cell r="DR47">
            <v>188638.13</v>
          </cell>
          <cell r="EC47">
            <v>0.95812018492761775</v>
          </cell>
          <cell r="EN47">
            <v>2.4095909012463064E-2</v>
          </cell>
        </row>
        <row r="48">
          <cell r="B48">
            <v>18740</v>
          </cell>
          <cell r="C48" t="str">
            <v>N.C. Auctioneers Licensing Board</v>
          </cell>
          <cell r="D48">
            <v>5.945790166111434E-6</v>
          </cell>
          <cell r="E48">
            <v>10287.603361320023</v>
          </cell>
          <cell r="F48">
            <v>8021.4802697701271</v>
          </cell>
          <cell r="G48">
            <v>2040</v>
          </cell>
          <cell r="H48">
            <v>-2870.6068902868938</v>
          </cell>
          <cell r="I48">
            <v>-118.79112937539875</v>
          </cell>
          <cell r="J48">
            <v>8681.2979875991259</v>
          </cell>
          <cell r="K48">
            <v>0</v>
          </cell>
          <cell r="L48">
            <v>-456.12980797402753</v>
          </cell>
          <cell r="M48">
            <v>81.855762553688123</v>
          </cell>
          <cell r="N48">
            <v>3.085746180408512</v>
          </cell>
          <cell r="O48">
            <v>-1.3925635148049589</v>
          </cell>
          <cell r="P48">
            <v>0</v>
          </cell>
          <cell r="Q48">
            <v>0</v>
          </cell>
          <cell r="R48">
            <v>0</v>
          </cell>
          <cell r="S48">
            <v>25668.402736272248</v>
          </cell>
          <cell r="T48">
            <v>10203.32</v>
          </cell>
          <cell r="U48">
            <v>43406.489937995633</v>
          </cell>
          <cell r="V48">
            <v>327.42305021475249</v>
          </cell>
          <cell r="W48">
            <v>0</v>
          </cell>
          <cell r="X48">
            <v>53937.232988210388</v>
          </cell>
          <cell r="Y48">
            <v>0</v>
          </cell>
          <cell r="Z48">
            <v>0</v>
          </cell>
          <cell r="AA48">
            <v>0</v>
          </cell>
          <cell r="AB48">
            <v>593.95564687699368</v>
          </cell>
          <cell r="AC48">
            <v>593.95564687699368</v>
          </cell>
          <cell r="AD48" t="str">
            <v>N/A</v>
          </cell>
          <cell r="AE48">
            <v>10684</v>
          </cell>
          <cell r="AF48">
            <v>10685</v>
          </cell>
          <cell r="AG48">
            <v>10685</v>
          </cell>
          <cell r="AH48">
            <v>10685</v>
          </cell>
          <cell r="AI48">
            <v>10604</v>
          </cell>
          <cell r="AJ48">
            <v>0</v>
          </cell>
          <cell r="AK48">
            <v>53343</v>
          </cell>
          <cell r="AL48">
            <v>185471</v>
          </cell>
          <cell r="AM48">
            <v>25668.402736272248</v>
          </cell>
          <cell r="AN48">
            <v>-5820.32</v>
          </cell>
          <cell r="AO48">
            <v>43139.957341333393</v>
          </cell>
          <cell r="AP48">
            <v>0</v>
          </cell>
          <cell r="AQ48">
            <v>10203.32</v>
          </cell>
          <cell r="AR48">
            <v>0</v>
          </cell>
          <cell r="AS48">
            <v>0</v>
          </cell>
          <cell r="AT48">
            <v>258662.36007760564</v>
          </cell>
          <cell r="AU48">
            <v>5.5941431899487805E-6</v>
          </cell>
          <cell r="AV48">
            <v>0</v>
          </cell>
          <cell r="AW48">
            <v>0</v>
          </cell>
          <cell r="AY48">
            <v>0</v>
          </cell>
          <cell r="AZ48">
            <v>0</v>
          </cell>
          <cell r="BA48">
            <v>0</v>
          </cell>
          <cell r="BB48">
            <v>0</v>
          </cell>
          <cell r="BC48">
            <v>0</v>
          </cell>
          <cell r="BD48">
            <v>0</v>
          </cell>
          <cell r="BE48">
            <v>0</v>
          </cell>
          <cell r="BF48">
            <v>0</v>
          </cell>
          <cell r="BG48">
            <v>0</v>
          </cell>
          <cell r="BH48">
            <v>0</v>
          </cell>
          <cell r="BJ48">
            <v>0</v>
          </cell>
          <cell r="BL48">
            <v>0</v>
          </cell>
          <cell r="BM48">
            <v>0</v>
          </cell>
          <cell r="BN48">
            <v>0</v>
          </cell>
          <cell r="BO48">
            <v>0</v>
          </cell>
          <cell r="BQ48">
            <v>0</v>
          </cell>
          <cell r="BR48">
            <v>0</v>
          </cell>
          <cell r="BS48">
            <v>0</v>
          </cell>
          <cell r="BT48">
            <v>0</v>
          </cell>
          <cell r="CB48">
            <v>0</v>
          </cell>
          <cell r="CC48">
            <v>0</v>
          </cell>
          <cell r="CD48">
            <v>0</v>
          </cell>
          <cell r="CE48">
            <v>0</v>
          </cell>
          <cell r="CF48">
            <v>0</v>
          </cell>
          <cell r="CI48">
            <v>0</v>
          </cell>
          <cell r="CJ48">
            <v>0</v>
          </cell>
          <cell r="CK48">
            <v>0</v>
          </cell>
          <cell r="CV48">
            <v>5.945790166111434E-6</v>
          </cell>
          <cell r="DG48">
            <v>258662</v>
          </cell>
          <cell r="DR48">
            <v>108964.61</v>
          </cell>
          <cell r="EC48">
            <v>2.3738165997198539</v>
          </cell>
          <cell r="EN48">
            <v>2.4095909012463064E-2</v>
          </cell>
        </row>
        <row r="49">
          <cell r="B49">
            <v>18780</v>
          </cell>
          <cell r="C49" t="str">
            <v>N.C. State Board Of Examiners Of Practicing Psychol</v>
          </cell>
          <cell r="D49">
            <v>1.1937855927205944E-5</v>
          </cell>
          <cell r="E49">
            <v>20655.274291994974</v>
          </cell>
          <cell r="F49">
            <v>16105.391059581863</v>
          </cell>
          <cell r="G49">
            <v>2335</v>
          </cell>
          <cell r="H49">
            <v>-5763.555477488635</v>
          </cell>
          <cell r="I49">
            <v>-238.50680032340284</v>
          </cell>
          <cell r="J49">
            <v>17430.161802174665</v>
          </cell>
          <cell r="K49">
            <v>0</v>
          </cell>
          <cell r="L49">
            <v>-915.80963666251273</v>
          </cell>
          <cell r="M49">
            <v>164.34860176315109</v>
          </cell>
          <cell r="N49">
            <v>6.1955084691013411</v>
          </cell>
          <cell r="O49">
            <v>-2.795965236710904</v>
          </cell>
          <cell r="P49">
            <v>0</v>
          </cell>
          <cell r="Q49">
            <v>0</v>
          </cell>
          <cell r="R49">
            <v>0</v>
          </cell>
          <cell r="S49">
            <v>49775.703384272492</v>
          </cell>
          <cell r="T49">
            <v>11674.73</v>
          </cell>
          <cell r="U49">
            <v>87150.809010873316</v>
          </cell>
          <cell r="V49">
            <v>657.39440705260438</v>
          </cell>
          <cell r="W49">
            <v>0</v>
          </cell>
          <cell r="X49">
            <v>99482.933417925917</v>
          </cell>
          <cell r="Y49">
            <v>0</v>
          </cell>
          <cell r="Z49">
            <v>0</v>
          </cell>
          <cell r="AA49">
            <v>0</v>
          </cell>
          <cell r="AB49">
            <v>1192.5340016170142</v>
          </cell>
          <cell r="AC49">
            <v>1192.5340016170142</v>
          </cell>
          <cell r="AD49" t="str">
            <v>N/A</v>
          </cell>
          <cell r="AE49">
            <v>19691</v>
          </cell>
          <cell r="AF49">
            <v>19691</v>
          </cell>
          <cell r="AG49">
            <v>19691</v>
          </cell>
          <cell r="AH49">
            <v>19691</v>
          </cell>
          <cell r="AI49">
            <v>19527</v>
          </cell>
          <cell r="AJ49">
            <v>0</v>
          </cell>
          <cell r="AK49">
            <v>98291</v>
          </cell>
          <cell r="AL49">
            <v>385335</v>
          </cell>
          <cell r="AM49">
            <v>49775.703384272492</v>
          </cell>
          <cell r="AN49">
            <v>-14063.73</v>
          </cell>
          <cell r="AO49">
            <v>86615.669416308912</v>
          </cell>
          <cell r="AP49">
            <v>0</v>
          </cell>
          <cell r="AQ49">
            <v>11674.73</v>
          </cell>
          <cell r="AR49">
            <v>0</v>
          </cell>
          <cell r="AS49">
            <v>0</v>
          </cell>
          <cell r="AT49">
            <v>519337.37280058145</v>
          </cell>
          <cell r="AU49">
            <v>1.1622413513214321E-5</v>
          </cell>
          <cell r="AV49">
            <v>0</v>
          </cell>
          <cell r="AW49">
            <v>0</v>
          </cell>
          <cell r="AY49">
            <v>0</v>
          </cell>
          <cell r="AZ49">
            <v>0</v>
          </cell>
          <cell r="BA49">
            <v>0</v>
          </cell>
          <cell r="BB49">
            <v>0</v>
          </cell>
          <cell r="BC49">
            <v>0</v>
          </cell>
          <cell r="BD49">
            <v>0</v>
          </cell>
          <cell r="BE49">
            <v>0</v>
          </cell>
          <cell r="BF49">
            <v>0</v>
          </cell>
          <cell r="BG49">
            <v>0</v>
          </cell>
          <cell r="BH49">
            <v>0</v>
          </cell>
          <cell r="BJ49">
            <v>0</v>
          </cell>
          <cell r="BL49">
            <v>0</v>
          </cell>
          <cell r="BM49">
            <v>0</v>
          </cell>
          <cell r="BN49">
            <v>0</v>
          </cell>
          <cell r="BO49">
            <v>0</v>
          </cell>
          <cell r="BQ49">
            <v>0</v>
          </cell>
          <cell r="BR49">
            <v>0</v>
          </cell>
          <cell r="BS49">
            <v>0</v>
          </cell>
          <cell r="BT49">
            <v>0</v>
          </cell>
          <cell r="CB49">
            <v>0</v>
          </cell>
          <cell r="CC49">
            <v>0</v>
          </cell>
          <cell r="CD49">
            <v>0</v>
          </cell>
          <cell r="CE49">
            <v>0</v>
          </cell>
          <cell r="CF49">
            <v>0</v>
          </cell>
          <cell r="CI49">
            <v>0</v>
          </cell>
          <cell r="CJ49">
            <v>0</v>
          </cell>
          <cell r="CK49">
            <v>0</v>
          </cell>
          <cell r="CV49">
            <v>1.1937855927205944E-5</v>
          </cell>
          <cell r="DG49">
            <v>519337</v>
          </cell>
          <cell r="DR49">
            <v>230054.08000000002</v>
          </cell>
          <cell r="EC49">
            <v>2.2574561598733651</v>
          </cell>
          <cell r="EN49">
            <v>2.4095909012463064E-2</v>
          </cell>
        </row>
        <row r="50">
          <cell r="B50">
            <v>19005</v>
          </cell>
          <cell r="C50" t="str">
            <v>Community Colleges Administration</v>
          </cell>
          <cell r="D50">
            <v>6.4281408440031401E-4</v>
          </cell>
          <cell r="E50">
            <v>1112218.2503297888</v>
          </cell>
          <cell r="F50">
            <v>867222.07664447709</v>
          </cell>
          <cell r="G50">
            <v>-274343</v>
          </cell>
          <cell r="H50">
            <v>-310348.4126248291</v>
          </cell>
          <cell r="I50">
            <v>-12842.802879178342</v>
          </cell>
          <cell r="J50">
            <v>938556.60246995569</v>
          </cell>
          <cell r="K50">
            <v>0</v>
          </cell>
          <cell r="L50">
            <v>-49313.321978914311</v>
          </cell>
          <cell r="M50">
            <v>8849.6289961155671</v>
          </cell>
          <cell r="N50">
            <v>333.60765352207494</v>
          </cell>
          <cell r="O50">
            <v>-150.55348670739755</v>
          </cell>
          <cell r="P50">
            <v>0</v>
          </cell>
          <cell r="Q50">
            <v>0</v>
          </cell>
          <cell r="R50">
            <v>0</v>
          </cell>
          <cell r="S50">
            <v>2280182.0751242298</v>
          </cell>
          <cell r="T50">
            <v>130785.18000000005</v>
          </cell>
          <cell r="U50">
            <v>4692783.0123497788</v>
          </cell>
          <cell r="V50">
            <v>35398.515984462269</v>
          </cell>
          <cell r="W50">
            <v>0</v>
          </cell>
          <cell r="X50">
            <v>4858966.7083342411</v>
          </cell>
          <cell r="Y50">
            <v>1502500</v>
          </cell>
          <cell r="Z50">
            <v>0</v>
          </cell>
          <cell r="AA50">
            <v>0</v>
          </cell>
          <cell r="AB50">
            <v>64214.014395891703</v>
          </cell>
          <cell r="AC50">
            <v>1566714.0143958917</v>
          </cell>
          <cell r="AD50" t="str">
            <v>N/A</v>
          </cell>
          <cell r="AE50">
            <v>660220</v>
          </cell>
          <cell r="AF50">
            <v>660220</v>
          </cell>
          <cell r="AG50">
            <v>660220</v>
          </cell>
          <cell r="AH50">
            <v>660220</v>
          </cell>
          <cell r="AI50">
            <v>651371</v>
          </cell>
          <cell r="AJ50">
            <v>0</v>
          </cell>
          <cell r="AK50">
            <v>3292251</v>
          </cell>
          <cell r="AL50">
            <v>23115175</v>
          </cell>
          <cell r="AM50">
            <v>2280182.0751242298</v>
          </cell>
          <cell r="AN50">
            <v>-723012.18</v>
          </cell>
          <cell r="AO50">
            <v>4663967.5139383497</v>
          </cell>
          <cell r="AP50">
            <v>0</v>
          </cell>
          <cell r="AQ50">
            <v>-1371714.8199999998</v>
          </cell>
          <cell r="AR50">
            <v>0</v>
          </cell>
          <cell r="AS50">
            <v>0</v>
          </cell>
          <cell r="AT50">
            <v>27964597.589062579</v>
          </cell>
          <cell r="AU50">
            <v>6.9719585232990724E-4</v>
          </cell>
          <cell r="AV50">
            <v>0</v>
          </cell>
          <cell r="AW50">
            <v>0</v>
          </cell>
          <cell r="AY50">
            <v>0</v>
          </cell>
          <cell r="AZ50">
            <v>0</v>
          </cell>
          <cell r="BA50">
            <v>0</v>
          </cell>
          <cell r="BB50">
            <v>0</v>
          </cell>
          <cell r="BC50">
            <v>0</v>
          </cell>
          <cell r="BD50">
            <v>0</v>
          </cell>
          <cell r="BE50">
            <v>0</v>
          </cell>
          <cell r="BF50">
            <v>0</v>
          </cell>
          <cell r="BG50">
            <v>0</v>
          </cell>
          <cell r="BH50">
            <v>0</v>
          </cell>
          <cell r="BJ50">
            <v>0</v>
          </cell>
          <cell r="BL50">
            <v>0</v>
          </cell>
          <cell r="BM50">
            <v>0</v>
          </cell>
          <cell r="BN50">
            <v>0</v>
          </cell>
          <cell r="BO50">
            <v>0</v>
          </cell>
          <cell r="BQ50">
            <v>0</v>
          </cell>
          <cell r="BR50">
            <v>0</v>
          </cell>
          <cell r="BS50">
            <v>0</v>
          </cell>
          <cell r="BT50">
            <v>0</v>
          </cell>
          <cell r="CB50">
            <v>0</v>
          </cell>
          <cell r="CC50">
            <v>0</v>
          </cell>
          <cell r="CD50">
            <v>0</v>
          </cell>
          <cell r="CE50">
            <v>0</v>
          </cell>
          <cell r="CF50">
            <v>0</v>
          </cell>
          <cell r="CI50">
            <v>0</v>
          </cell>
          <cell r="CJ50">
            <v>0</v>
          </cell>
          <cell r="CK50">
            <v>0</v>
          </cell>
          <cell r="CV50">
            <v>6.4281408440031401E-4</v>
          </cell>
          <cell r="DG50">
            <v>27964598</v>
          </cell>
          <cell r="DR50">
            <v>13017121.449999999</v>
          </cell>
          <cell r="EC50">
            <v>2.1482935461126855</v>
          </cell>
          <cell r="EN50">
            <v>2.4095909012463064E-2</v>
          </cell>
        </row>
        <row r="51">
          <cell r="B51">
            <v>19100</v>
          </cell>
          <cell r="C51" t="str">
            <v>Department Of Public Safety</v>
          </cell>
          <cell r="D51">
            <v>5.7082667354736695E-2</v>
          </cell>
          <cell r="E51">
            <v>98766324.432158917</v>
          </cell>
          <cell r="F51">
            <v>77010368.199948043</v>
          </cell>
          <cell r="G51">
            <v>-5472021</v>
          </cell>
          <cell r="H51">
            <v>-27559314.009836327</v>
          </cell>
          <cell r="I51">
            <v>-1140456.4125854643</v>
          </cell>
          <cell r="J51">
            <v>83344960.280957654</v>
          </cell>
          <cell r="K51">
            <v>0</v>
          </cell>
          <cell r="L51">
            <v>-4379082.5730047068</v>
          </cell>
          <cell r="M51">
            <v>785857.74714218534</v>
          </cell>
          <cell r="N51">
            <v>29624.762703761251</v>
          </cell>
          <cell r="O51">
            <v>-13369.331521152881</v>
          </cell>
          <cell r="P51">
            <v>0</v>
          </cell>
          <cell r="Q51">
            <v>0</v>
          </cell>
          <cell r="R51">
            <v>0</v>
          </cell>
          <cell r="S51">
            <v>221372892.09596294</v>
          </cell>
          <cell r="T51">
            <v>4557742.7799999937</v>
          </cell>
          <cell r="U51">
            <v>416724801.40478826</v>
          </cell>
          <cell r="V51">
            <v>3143430.9885687414</v>
          </cell>
          <cell r="W51">
            <v>0</v>
          </cell>
          <cell r="X51">
            <v>424425975.17335695</v>
          </cell>
          <cell r="Y51">
            <v>31917847</v>
          </cell>
          <cell r="Z51">
            <v>0</v>
          </cell>
          <cell r="AA51">
            <v>0</v>
          </cell>
          <cell r="AB51">
            <v>5702282.0629273206</v>
          </cell>
          <cell r="AC51">
            <v>37620129.062927321</v>
          </cell>
          <cell r="AD51" t="str">
            <v>N/A</v>
          </cell>
          <cell r="AE51">
            <v>77518342</v>
          </cell>
          <cell r="AF51">
            <v>77518340</v>
          </cell>
          <cell r="AG51">
            <v>77518340</v>
          </cell>
          <cell r="AH51">
            <v>77518340</v>
          </cell>
          <cell r="AI51">
            <v>76732482</v>
          </cell>
          <cell r="AJ51">
            <v>0</v>
          </cell>
          <cell r="AK51">
            <v>386805844</v>
          </cell>
          <cell r="AL51">
            <v>1930848318</v>
          </cell>
          <cell r="AM51">
            <v>221372892.09596294</v>
          </cell>
          <cell r="AN51">
            <v>-55737001.779999994</v>
          </cell>
          <cell r="AO51">
            <v>414165950.33042967</v>
          </cell>
          <cell r="AP51">
            <v>0</v>
          </cell>
          <cell r="AQ51">
            <v>-27360104.220000006</v>
          </cell>
          <cell r="AR51">
            <v>0</v>
          </cell>
          <cell r="AS51">
            <v>0</v>
          </cell>
          <cell r="AT51">
            <v>2483290054.426393</v>
          </cell>
          <cell r="AU51">
            <v>5.8237907973333843E-2</v>
          </cell>
          <cell r="AV51">
            <v>0</v>
          </cell>
          <cell r="AW51">
            <v>0</v>
          </cell>
          <cell r="AY51">
            <v>0</v>
          </cell>
          <cell r="AZ51">
            <v>0</v>
          </cell>
          <cell r="BA51">
            <v>0</v>
          </cell>
          <cell r="BB51">
            <v>0</v>
          </cell>
          <cell r="BC51">
            <v>0</v>
          </cell>
          <cell r="BD51">
            <v>0</v>
          </cell>
          <cell r="BE51">
            <v>0</v>
          </cell>
          <cell r="BF51">
            <v>0</v>
          </cell>
          <cell r="BG51">
            <v>0</v>
          </cell>
          <cell r="BH51">
            <v>0</v>
          </cell>
          <cell r="BJ51">
            <v>0</v>
          </cell>
          <cell r="BL51">
            <v>0</v>
          </cell>
          <cell r="BM51">
            <v>0</v>
          </cell>
          <cell r="BN51">
            <v>0</v>
          </cell>
          <cell r="BO51">
            <v>0</v>
          </cell>
          <cell r="BQ51">
            <v>0</v>
          </cell>
          <cell r="BR51">
            <v>0</v>
          </cell>
          <cell r="BS51">
            <v>0</v>
          </cell>
          <cell r="BT51">
            <v>0</v>
          </cell>
          <cell r="CB51">
            <v>0</v>
          </cell>
          <cell r="CC51">
            <v>0</v>
          </cell>
          <cell r="CD51">
            <v>0</v>
          </cell>
          <cell r="CE51">
            <v>0</v>
          </cell>
          <cell r="CF51">
            <v>0</v>
          </cell>
          <cell r="CI51">
            <v>0</v>
          </cell>
          <cell r="CJ51">
            <v>0</v>
          </cell>
          <cell r="CK51">
            <v>0</v>
          </cell>
          <cell r="CV51">
            <v>5.7082667354736695E-2</v>
          </cell>
          <cell r="DG51">
            <v>2483290054</v>
          </cell>
          <cell r="DR51">
            <v>943822179.58999956</v>
          </cell>
          <cell r="EC51">
            <v>2.6310994885485228</v>
          </cell>
          <cell r="EN51">
            <v>2.4095909012463064E-2</v>
          </cell>
        </row>
        <row r="52">
          <cell r="B52">
            <v>20100</v>
          </cell>
          <cell r="C52" t="str">
            <v>Appalachian State University</v>
          </cell>
          <cell r="D52">
            <v>1.0802526962423729E-2</v>
          </cell>
          <cell r="E52">
            <v>18690890.459402353</v>
          </cell>
          <cell r="F52">
            <v>14573715.935457006</v>
          </cell>
          <cell r="G52">
            <v>1438048</v>
          </cell>
          <cell r="H52">
            <v>-5215422.5871586753</v>
          </cell>
          <cell r="I52">
            <v>-215824.02710551026</v>
          </cell>
          <cell r="J52">
            <v>15772496.667370087</v>
          </cell>
          <cell r="K52">
            <v>0</v>
          </cell>
          <cell r="L52">
            <v>-828713.1586123727</v>
          </cell>
          <cell r="M52">
            <v>148718.51466535561</v>
          </cell>
          <cell r="N52">
            <v>5606.2954429586671</v>
          </cell>
          <cell r="O52">
            <v>-2530.0598398692614</v>
          </cell>
          <cell r="P52">
            <v>0</v>
          </cell>
          <cell r="Q52">
            <v>0</v>
          </cell>
          <cell r="R52">
            <v>0</v>
          </cell>
          <cell r="S52">
            <v>44366986.039621338</v>
          </cell>
          <cell r="T52">
            <v>7516559</v>
          </cell>
          <cell r="U52">
            <v>78862483.336850435</v>
          </cell>
          <cell r="V52">
            <v>594874.05866142246</v>
          </cell>
          <cell r="W52">
            <v>0</v>
          </cell>
          <cell r="X52">
            <v>86973916.395511851</v>
          </cell>
          <cell r="Y52">
            <v>326319.65000000037</v>
          </cell>
          <cell r="Z52">
            <v>0</v>
          </cell>
          <cell r="AA52">
            <v>0</v>
          </cell>
          <cell r="AB52">
            <v>1079120.1355275512</v>
          </cell>
          <cell r="AC52">
            <v>1405439.7855275515</v>
          </cell>
          <cell r="AD52" t="str">
            <v>N/A</v>
          </cell>
          <cell r="AE52">
            <v>17143439</v>
          </cell>
          <cell r="AF52">
            <v>17143439</v>
          </cell>
          <cell r="AG52">
            <v>17143439</v>
          </cell>
          <cell r="AH52">
            <v>17143439</v>
          </cell>
          <cell r="AI52">
            <v>16994721</v>
          </cell>
          <cell r="AJ52">
            <v>0</v>
          </cell>
          <cell r="AK52">
            <v>85568477</v>
          </cell>
          <cell r="AL52">
            <v>349132435</v>
          </cell>
          <cell r="AM52">
            <v>44366986.039621338</v>
          </cell>
          <cell r="AN52">
            <v>-9121256.3499999996</v>
          </cell>
          <cell r="AO52">
            <v>78378237.259984314</v>
          </cell>
          <cell r="AP52">
            <v>0</v>
          </cell>
          <cell r="AQ52">
            <v>7190239.3499999996</v>
          </cell>
          <cell r="AR52">
            <v>0</v>
          </cell>
          <cell r="AS52">
            <v>0</v>
          </cell>
          <cell r="AT52">
            <v>469946641.29960567</v>
          </cell>
          <cell r="AU52">
            <v>1.0530471214041338E-2</v>
          </cell>
          <cell r="AV52">
            <v>0</v>
          </cell>
          <cell r="AW52">
            <v>0</v>
          </cell>
          <cell r="AY52">
            <v>0</v>
          </cell>
          <cell r="AZ52">
            <v>0</v>
          </cell>
          <cell r="BA52">
            <v>0</v>
          </cell>
          <cell r="BB52">
            <v>0</v>
          </cell>
          <cell r="BC52">
            <v>0</v>
          </cell>
          <cell r="BD52">
            <v>0</v>
          </cell>
          <cell r="BE52">
            <v>0</v>
          </cell>
          <cell r="BF52">
            <v>0</v>
          </cell>
          <cell r="BG52">
            <v>0</v>
          </cell>
          <cell r="BH52">
            <v>0</v>
          </cell>
          <cell r="BJ52">
            <v>0</v>
          </cell>
          <cell r="BL52">
            <v>0</v>
          </cell>
          <cell r="BM52">
            <v>0</v>
          </cell>
          <cell r="BN52">
            <v>0</v>
          </cell>
          <cell r="BO52">
            <v>0</v>
          </cell>
          <cell r="BQ52">
            <v>0</v>
          </cell>
          <cell r="BR52">
            <v>0</v>
          </cell>
          <cell r="BS52">
            <v>0</v>
          </cell>
          <cell r="BT52">
            <v>0</v>
          </cell>
          <cell r="CB52">
            <v>0</v>
          </cell>
          <cell r="CC52">
            <v>0</v>
          </cell>
          <cell r="CD52">
            <v>0</v>
          </cell>
          <cell r="CE52">
            <v>0</v>
          </cell>
          <cell r="CF52">
            <v>0</v>
          </cell>
          <cell r="CI52">
            <v>0</v>
          </cell>
          <cell r="CJ52">
            <v>0</v>
          </cell>
          <cell r="CK52">
            <v>0</v>
          </cell>
          <cell r="CV52">
            <v>1.0802526962423729E-2</v>
          </cell>
          <cell r="DG52">
            <v>469946641</v>
          </cell>
          <cell r="DR52">
            <v>159125172.04999989</v>
          </cell>
          <cell r="EC52">
            <v>2.953314267916924</v>
          </cell>
          <cell r="EN52">
            <v>2.4095909012463064E-2</v>
          </cell>
        </row>
        <row r="53">
          <cell r="B53">
            <v>20200</v>
          </cell>
          <cell r="C53" t="str">
            <v>N.C. School Of The Arts</v>
          </cell>
          <cell r="D53">
            <v>1.3983940762772422E-3</v>
          </cell>
          <cell r="E53">
            <v>2419547.8141080006</v>
          </cell>
          <cell r="F53">
            <v>1886576.9189358056</v>
          </cell>
          <cell r="G53">
            <v>358945</v>
          </cell>
          <cell r="H53">
            <v>-675139.81465026259</v>
          </cell>
          <cell r="I53">
            <v>-27938.559382676976</v>
          </cell>
          <cell r="J53">
            <v>2041759.8571588476</v>
          </cell>
          <cell r="K53">
            <v>0</v>
          </cell>
          <cell r="L53">
            <v>-107277.45239309574</v>
          </cell>
          <cell r="M53">
            <v>19251.707555481309</v>
          </cell>
          <cell r="N53">
            <v>725.73855770636317</v>
          </cell>
          <cell r="O53">
            <v>-327.51787660489288</v>
          </cell>
          <cell r="P53">
            <v>0</v>
          </cell>
          <cell r="Q53">
            <v>0</v>
          </cell>
          <cell r="R53">
            <v>0</v>
          </cell>
          <cell r="S53">
            <v>5916123.6920132022</v>
          </cell>
          <cell r="T53">
            <v>1794720.25</v>
          </cell>
          <cell r="U53">
            <v>10208799.285794238</v>
          </cell>
          <cell r="V53">
            <v>77006.830221925236</v>
          </cell>
          <cell r="W53">
            <v>0</v>
          </cell>
          <cell r="X53">
            <v>12080526.366016163</v>
          </cell>
          <cell r="Y53">
            <v>0</v>
          </cell>
          <cell r="Z53">
            <v>0</v>
          </cell>
          <cell r="AA53">
            <v>0</v>
          </cell>
          <cell r="AB53">
            <v>139692.79691338487</v>
          </cell>
          <cell r="AC53">
            <v>139692.79691338487</v>
          </cell>
          <cell r="AD53" t="str">
            <v>N/A</v>
          </cell>
          <cell r="AE53">
            <v>2392017</v>
          </cell>
          <cell r="AF53">
            <v>2392018</v>
          </cell>
          <cell r="AG53">
            <v>2392018</v>
          </cell>
          <cell r="AH53">
            <v>2392018</v>
          </cell>
          <cell r="AI53">
            <v>2372766</v>
          </cell>
          <cell r="AJ53">
            <v>0</v>
          </cell>
          <cell r="AK53">
            <v>11940837</v>
          </cell>
          <cell r="AL53">
            <v>44290031</v>
          </cell>
          <cell r="AM53">
            <v>5916123.6920132022</v>
          </cell>
          <cell r="AN53">
            <v>-1312092.25</v>
          </cell>
          <cell r="AO53">
            <v>10146113.319102779</v>
          </cell>
          <cell r="AP53">
            <v>0</v>
          </cell>
          <cell r="AQ53">
            <v>1794720.25</v>
          </cell>
          <cell r="AR53">
            <v>0</v>
          </cell>
          <cell r="AS53">
            <v>0</v>
          </cell>
          <cell r="AT53">
            <v>60834896.011115983</v>
          </cell>
          <cell r="AU53">
            <v>1.3358681499429763E-3</v>
          </cell>
          <cell r="AV53">
            <v>0</v>
          </cell>
          <cell r="AW53">
            <v>0</v>
          </cell>
          <cell r="AY53">
            <v>0</v>
          </cell>
          <cell r="AZ53">
            <v>0</v>
          </cell>
          <cell r="BA53">
            <v>0</v>
          </cell>
          <cell r="BB53">
            <v>0</v>
          </cell>
          <cell r="BC53">
            <v>0</v>
          </cell>
          <cell r="BD53">
            <v>0</v>
          </cell>
          <cell r="BE53">
            <v>0</v>
          </cell>
          <cell r="BF53">
            <v>0</v>
          </cell>
          <cell r="BG53">
            <v>0</v>
          </cell>
          <cell r="BH53">
            <v>0</v>
          </cell>
          <cell r="BJ53">
            <v>0</v>
          </cell>
          <cell r="BL53">
            <v>0</v>
          </cell>
          <cell r="BM53">
            <v>0</v>
          </cell>
          <cell r="BN53">
            <v>0</v>
          </cell>
          <cell r="BO53">
            <v>0</v>
          </cell>
          <cell r="BQ53">
            <v>0</v>
          </cell>
          <cell r="BR53">
            <v>0</v>
          </cell>
          <cell r="BS53">
            <v>0</v>
          </cell>
          <cell r="BT53">
            <v>0</v>
          </cell>
          <cell r="CB53">
            <v>0</v>
          </cell>
          <cell r="CC53">
            <v>0</v>
          </cell>
          <cell r="CD53">
            <v>0</v>
          </cell>
          <cell r="CE53">
            <v>0</v>
          </cell>
          <cell r="CF53">
            <v>0</v>
          </cell>
          <cell r="CI53">
            <v>0</v>
          </cell>
          <cell r="CJ53">
            <v>0</v>
          </cell>
          <cell r="CK53">
            <v>0</v>
          </cell>
          <cell r="CV53">
            <v>1.3983940762772422E-3</v>
          </cell>
          <cell r="DG53">
            <v>60834895</v>
          </cell>
          <cell r="DR53">
            <v>23139714.909999985</v>
          </cell>
          <cell r="EC53">
            <v>2.6290252596720536</v>
          </cell>
          <cell r="EN53">
            <v>2.4095909012463064E-2</v>
          </cell>
        </row>
        <row r="54">
          <cell r="B54">
            <v>20300</v>
          </cell>
          <cell r="C54" t="str">
            <v>East Carolina University</v>
          </cell>
          <cell r="D54">
            <v>2.6136733978348658E-2</v>
          </cell>
          <cell r="E54">
            <v>45222644.058668174</v>
          </cell>
          <cell r="F54">
            <v>35261132.678126357</v>
          </cell>
          <cell r="G54">
            <v>-4821224</v>
          </cell>
          <cell r="H54">
            <v>-12618724.602067815</v>
          </cell>
          <cell r="I54">
            <v>-522186.63301785389</v>
          </cell>
          <cell r="J54">
            <v>38161584.877632126</v>
          </cell>
          <cell r="K54">
            <v>0</v>
          </cell>
          <cell r="L54">
            <v>-2005073.0210025681</v>
          </cell>
          <cell r="M54">
            <v>359824.7214734492</v>
          </cell>
          <cell r="N54">
            <v>13564.442200083386</v>
          </cell>
          <cell r="O54">
            <v>-6121.4844650690393</v>
          </cell>
          <cell r="P54">
            <v>0</v>
          </cell>
          <cell r="Q54">
            <v>0</v>
          </cell>
          <cell r="R54">
            <v>0</v>
          </cell>
          <cell r="S54">
            <v>99045421.037546903</v>
          </cell>
          <cell r="T54">
            <v>0</v>
          </cell>
          <cell r="U54">
            <v>190807924.38816065</v>
          </cell>
          <cell r="V54">
            <v>1439298.8858937968</v>
          </cell>
          <cell r="W54">
            <v>0</v>
          </cell>
          <cell r="X54">
            <v>192247223.27405444</v>
          </cell>
          <cell r="Y54">
            <v>24106114.84</v>
          </cell>
          <cell r="Z54">
            <v>0</v>
          </cell>
          <cell r="AA54">
            <v>0</v>
          </cell>
          <cell r="AB54">
            <v>2610933.1650892692</v>
          </cell>
          <cell r="AC54">
            <v>26717048.005089268</v>
          </cell>
          <cell r="AD54" t="str">
            <v>N/A</v>
          </cell>
          <cell r="AE54">
            <v>33178000</v>
          </cell>
          <cell r="AF54">
            <v>33178000</v>
          </cell>
          <cell r="AG54">
            <v>33178000</v>
          </cell>
          <cell r="AH54">
            <v>33178000</v>
          </cell>
          <cell r="AI54">
            <v>32818175</v>
          </cell>
          <cell r="AJ54">
            <v>0</v>
          </cell>
          <cell r="AK54">
            <v>165530175</v>
          </cell>
          <cell r="AL54">
            <v>893714791</v>
          </cell>
          <cell r="AM54">
            <v>99045421.037546903</v>
          </cell>
          <cell r="AN54">
            <v>-21253621.16</v>
          </cell>
          <cell r="AO54">
            <v>189636290.10896519</v>
          </cell>
          <cell r="AP54">
            <v>0</v>
          </cell>
          <cell r="AQ54">
            <v>-24106114.84</v>
          </cell>
          <cell r="AR54">
            <v>0</v>
          </cell>
          <cell r="AS54">
            <v>0</v>
          </cell>
          <cell r="AT54">
            <v>1137036766.1465123</v>
          </cell>
          <cell r="AU54">
            <v>2.6956068628154396E-2</v>
          </cell>
          <cell r="AV54">
            <v>0</v>
          </cell>
          <cell r="AW54">
            <v>0</v>
          </cell>
          <cell r="AY54">
            <v>0</v>
          </cell>
          <cell r="AZ54">
            <v>0</v>
          </cell>
          <cell r="BA54">
            <v>0</v>
          </cell>
          <cell r="BB54">
            <v>0</v>
          </cell>
          <cell r="BC54">
            <v>0</v>
          </cell>
          <cell r="BD54">
            <v>0</v>
          </cell>
          <cell r="BE54">
            <v>0</v>
          </cell>
          <cell r="BF54">
            <v>0</v>
          </cell>
          <cell r="BG54">
            <v>0</v>
          </cell>
          <cell r="BH54">
            <v>0</v>
          </cell>
          <cell r="BJ54">
            <v>0</v>
          </cell>
          <cell r="BL54">
            <v>0</v>
          </cell>
          <cell r="BM54">
            <v>0</v>
          </cell>
          <cell r="BN54">
            <v>0</v>
          </cell>
          <cell r="BO54">
            <v>0</v>
          </cell>
          <cell r="BQ54">
            <v>0</v>
          </cell>
          <cell r="BR54">
            <v>0</v>
          </cell>
          <cell r="BS54">
            <v>0</v>
          </cell>
          <cell r="BT54">
            <v>0</v>
          </cell>
          <cell r="CB54">
            <v>0</v>
          </cell>
          <cell r="CC54">
            <v>0</v>
          </cell>
          <cell r="CD54">
            <v>0</v>
          </cell>
          <cell r="CE54">
            <v>0</v>
          </cell>
          <cell r="CF54">
            <v>0</v>
          </cell>
          <cell r="CI54">
            <v>0</v>
          </cell>
          <cell r="CJ54">
            <v>0</v>
          </cell>
          <cell r="CK54">
            <v>0</v>
          </cell>
          <cell r="CV54">
            <v>2.6136733978348658E-2</v>
          </cell>
          <cell r="DG54">
            <v>1137036767</v>
          </cell>
          <cell r="DR54">
            <v>384458364.83999896</v>
          </cell>
          <cell r="EC54">
            <v>2.9575029989871688</v>
          </cell>
          <cell r="EN54">
            <v>2.4095909012463064E-2</v>
          </cell>
        </row>
        <row r="55">
          <cell r="B55">
            <v>20400</v>
          </cell>
          <cell r="C55" t="str">
            <v>Elizabeth City State University</v>
          </cell>
          <cell r="D55">
            <v>1.2727069321551963E-3</v>
          </cell>
          <cell r="E55">
            <v>2202079.7484311531</v>
          </cell>
          <cell r="F55">
            <v>1717012.0808617924</v>
          </cell>
          <cell r="G55">
            <v>-1266162</v>
          </cell>
          <cell r="H55">
            <v>-614458.49696878274</v>
          </cell>
          <cell r="I55">
            <v>-25427.451963628762</v>
          </cell>
          <cell r="J55">
            <v>1858247.2337984105</v>
          </cell>
          <cell r="K55">
            <v>0</v>
          </cell>
          <cell r="L55">
            <v>-97635.394514910222</v>
          </cell>
          <cell r="M55">
            <v>17521.371176652476</v>
          </cell>
          <cell r="N55">
            <v>660.5094436499038</v>
          </cell>
          <cell r="O55">
            <v>-298.08069058006851</v>
          </cell>
          <cell r="P55">
            <v>0</v>
          </cell>
          <cell r="Q55">
            <v>0</v>
          </cell>
          <cell r="R55">
            <v>0</v>
          </cell>
          <cell r="S55">
            <v>3791539.5195737565</v>
          </cell>
          <cell r="T55">
            <v>49780.379999999888</v>
          </cell>
          <cell r="U55">
            <v>9291236.1689920519</v>
          </cell>
          <cell r="V55">
            <v>70085.484706609903</v>
          </cell>
          <cell r="W55">
            <v>0</v>
          </cell>
          <cell r="X55">
            <v>9411102.0336986631</v>
          </cell>
          <cell r="Y55">
            <v>6380589</v>
          </cell>
          <cell r="Z55">
            <v>0</v>
          </cell>
          <cell r="AA55">
            <v>0</v>
          </cell>
          <cell r="AB55">
            <v>127137.25981814381</v>
          </cell>
          <cell r="AC55">
            <v>6507726.2598181441</v>
          </cell>
          <cell r="AD55" t="str">
            <v>N/A</v>
          </cell>
          <cell r="AE55">
            <v>584179</v>
          </cell>
          <cell r="AF55">
            <v>584179</v>
          </cell>
          <cell r="AG55">
            <v>584179</v>
          </cell>
          <cell r="AH55">
            <v>584179</v>
          </cell>
          <cell r="AI55">
            <v>566658</v>
          </cell>
          <cell r="AJ55">
            <v>0</v>
          </cell>
          <cell r="AK55">
            <v>2903374</v>
          </cell>
          <cell r="AL55">
            <v>49852660</v>
          </cell>
          <cell r="AM55">
            <v>3791539.5195737565</v>
          </cell>
          <cell r="AN55">
            <v>-1180498.3799999999</v>
          </cell>
          <cell r="AO55">
            <v>9234184.39388052</v>
          </cell>
          <cell r="AP55">
            <v>0</v>
          </cell>
          <cell r="AQ55">
            <v>-6330808.6200000001</v>
          </cell>
          <cell r="AR55">
            <v>0</v>
          </cell>
          <cell r="AS55">
            <v>0</v>
          </cell>
          <cell r="AT55">
            <v>55367076.913454272</v>
          </cell>
          <cell r="AU55">
            <v>1.5036471697692172E-3</v>
          </cell>
          <cell r="AV55">
            <v>0</v>
          </cell>
          <cell r="AW55">
            <v>0</v>
          </cell>
          <cell r="AY55">
            <v>0</v>
          </cell>
          <cell r="AZ55">
            <v>0</v>
          </cell>
          <cell r="BA55">
            <v>0</v>
          </cell>
          <cell r="BB55">
            <v>0</v>
          </cell>
          <cell r="BC55">
            <v>0</v>
          </cell>
          <cell r="BD55">
            <v>0</v>
          </cell>
          <cell r="BE55">
            <v>0</v>
          </cell>
          <cell r="BF55">
            <v>0</v>
          </cell>
          <cell r="BG55">
            <v>0</v>
          </cell>
          <cell r="BH55">
            <v>0</v>
          </cell>
          <cell r="BJ55">
            <v>0</v>
          </cell>
          <cell r="BL55">
            <v>0</v>
          </cell>
          <cell r="BM55">
            <v>0</v>
          </cell>
          <cell r="BN55">
            <v>0</v>
          </cell>
          <cell r="BO55">
            <v>0</v>
          </cell>
          <cell r="BQ55">
            <v>0</v>
          </cell>
          <cell r="BR55">
            <v>0</v>
          </cell>
          <cell r="BS55">
            <v>0</v>
          </cell>
          <cell r="BT55">
            <v>0</v>
          </cell>
          <cell r="CB55">
            <v>0</v>
          </cell>
          <cell r="CC55">
            <v>0</v>
          </cell>
          <cell r="CD55">
            <v>0</v>
          </cell>
          <cell r="CE55">
            <v>0</v>
          </cell>
          <cell r="CF55">
            <v>0</v>
          </cell>
          <cell r="CI55">
            <v>0</v>
          </cell>
          <cell r="CJ55">
            <v>0</v>
          </cell>
          <cell r="CK55">
            <v>0</v>
          </cell>
          <cell r="CV55">
            <v>1.2727069321551963E-3</v>
          </cell>
          <cell r="DG55">
            <v>55367077</v>
          </cell>
          <cell r="DR55">
            <v>21065056.790000014</v>
          </cell>
          <cell r="EC55">
            <v>2.6283848912424395</v>
          </cell>
          <cell r="EN55">
            <v>2.4095909012463064E-2</v>
          </cell>
        </row>
        <row r="56">
          <cell r="B56">
            <v>20600</v>
          </cell>
          <cell r="C56" t="str">
            <v>Fayetteville State University</v>
          </cell>
          <cell r="D56">
            <v>2.8367686811147787E-3</v>
          </cell>
          <cell r="E56">
            <v>4908271.2648451738</v>
          </cell>
          <cell r="F56">
            <v>3827091.6681787176</v>
          </cell>
          <cell r="G56">
            <v>-892139</v>
          </cell>
          <cell r="H56">
            <v>-1369582.089958593</v>
          </cell>
          <cell r="I56">
            <v>-56675.891007228885</v>
          </cell>
          <cell r="J56">
            <v>4141894.2738694032</v>
          </cell>
          <cell r="K56">
            <v>0</v>
          </cell>
          <cell r="L56">
            <v>-217622.00105185629</v>
          </cell>
          <cell r="M56">
            <v>39053.827513885124</v>
          </cell>
          <cell r="N56">
            <v>1472.2262101249478</v>
          </cell>
          <cell r="O56">
            <v>-664.39959280389235</v>
          </cell>
          <cell r="P56">
            <v>0</v>
          </cell>
          <cell r="Q56">
            <v>0</v>
          </cell>
          <cell r="R56">
            <v>0</v>
          </cell>
          <cell r="S56">
            <v>10381099.879006824</v>
          </cell>
          <cell r="T56">
            <v>57497.470000000205</v>
          </cell>
          <cell r="U56">
            <v>20709471.369347017</v>
          </cell>
          <cell r="V56">
            <v>156215.3100555405</v>
          </cell>
          <cell r="W56">
            <v>0</v>
          </cell>
          <cell r="X56">
            <v>20923184.149402555</v>
          </cell>
          <cell r="Y56">
            <v>4518190</v>
          </cell>
          <cell r="Z56">
            <v>0</v>
          </cell>
          <cell r="AA56">
            <v>0</v>
          </cell>
          <cell r="AB56">
            <v>283379.45503614441</v>
          </cell>
          <cell r="AC56">
            <v>4801569.4550361447</v>
          </cell>
          <cell r="AD56" t="str">
            <v>N/A</v>
          </cell>
          <cell r="AE56">
            <v>3232133</v>
          </cell>
          <cell r="AF56">
            <v>3232134</v>
          </cell>
          <cell r="AG56">
            <v>3232134</v>
          </cell>
          <cell r="AH56">
            <v>3232134</v>
          </cell>
          <cell r="AI56">
            <v>3193080</v>
          </cell>
          <cell r="AJ56">
            <v>0</v>
          </cell>
          <cell r="AK56">
            <v>16121615</v>
          </cell>
          <cell r="AL56">
            <v>99473456</v>
          </cell>
          <cell r="AM56">
            <v>10381099.879006824</v>
          </cell>
          <cell r="AN56">
            <v>-2567090.4700000002</v>
          </cell>
          <cell r="AO56">
            <v>20582307.224366415</v>
          </cell>
          <cell r="AP56">
            <v>0</v>
          </cell>
          <cell r="AQ56">
            <v>-4460692.5299999993</v>
          </cell>
          <cell r="AR56">
            <v>0</v>
          </cell>
          <cell r="AS56">
            <v>0</v>
          </cell>
          <cell r="AT56">
            <v>123409080.10337323</v>
          </cell>
          <cell r="AU56">
            <v>3.0003009274008141E-3</v>
          </cell>
          <cell r="AV56">
            <v>0</v>
          </cell>
          <cell r="AW56">
            <v>0</v>
          </cell>
          <cell r="AY56">
            <v>0</v>
          </cell>
          <cell r="AZ56">
            <v>0</v>
          </cell>
          <cell r="BA56">
            <v>0</v>
          </cell>
          <cell r="BB56">
            <v>0</v>
          </cell>
          <cell r="BC56">
            <v>0</v>
          </cell>
          <cell r="BD56">
            <v>0</v>
          </cell>
          <cell r="BE56">
            <v>0</v>
          </cell>
          <cell r="BF56">
            <v>0</v>
          </cell>
          <cell r="BG56">
            <v>0</v>
          </cell>
          <cell r="BH56">
            <v>0</v>
          </cell>
          <cell r="BJ56">
            <v>0</v>
          </cell>
          <cell r="BL56">
            <v>0</v>
          </cell>
          <cell r="BM56">
            <v>0</v>
          </cell>
          <cell r="BN56">
            <v>0</v>
          </cell>
          <cell r="BO56">
            <v>0</v>
          </cell>
          <cell r="BQ56">
            <v>0</v>
          </cell>
          <cell r="BR56">
            <v>0</v>
          </cell>
          <cell r="BS56">
            <v>0</v>
          </cell>
          <cell r="BT56">
            <v>0</v>
          </cell>
          <cell r="CB56">
            <v>0</v>
          </cell>
          <cell r="CC56">
            <v>0</v>
          </cell>
          <cell r="CD56">
            <v>0</v>
          </cell>
          <cell r="CE56">
            <v>0</v>
          </cell>
          <cell r="CF56">
            <v>0</v>
          </cell>
          <cell r="CI56">
            <v>0</v>
          </cell>
          <cell r="CJ56">
            <v>0</v>
          </cell>
          <cell r="CK56">
            <v>0</v>
          </cell>
          <cell r="CV56">
            <v>2.8367686811147787E-3</v>
          </cell>
          <cell r="DG56">
            <v>123409080</v>
          </cell>
          <cell r="DR56">
            <v>46059741.430000059</v>
          </cell>
          <cell r="EC56">
            <v>2.6793263741515503</v>
          </cell>
          <cell r="EN56">
            <v>2.4095909012463064E-2</v>
          </cell>
        </row>
        <row r="57">
          <cell r="B57">
            <v>20700</v>
          </cell>
          <cell r="C57" t="str">
            <v>N.C. A&amp;T University</v>
          </cell>
          <cell r="D57">
            <v>6.2362312392525649E-3</v>
          </cell>
          <cell r="E57">
            <v>10790134.139708763</v>
          </cell>
          <cell r="F57">
            <v>8413315.0423813704</v>
          </cell>
          <cell r="G57">
            <v>-1134721</v>
          </cell>
          <cell r="H57">
            <v>-3010830.8340333849</v>
          </cell>
          <cell r="I57">
            <v>-124593.86074188456</v>
          </cell>
          <cell r="J57">
            <v>9105363.6598368064</v>
          </cell>
          <cell r="K57">
            <v>0</v>
          </cell>
          <cell r="L57">
            <v>-478410.92237909173</v>
          </cell>
          <cell r="M57">
            <v>85854.268194600649</v>
          </cell>
          <cell r="N57">
            <v>3236.4792885472962</v>
          </cell>
          <cell r="O57">
            <v>-1460.5877185453433</v>
          </cell>
          <cell r="P57">
            <v>0</v>
          </cell>
          <cell r="Q57">
            <v>0</v>
          </cell>
          <cell r="R57">
            <v>0</v>
          </cell>
          <cell r="S57">
            <v>23647886.384537183</v>
          </cell>
          <cell r="T57">
            <v>160257.80000000075</v>
          </cell>
          <cell r="U57">
            <v>45526818.299184032</v>
          </cell>
          <cell r="V57">
            <v>343417.07277840259</v>
          </cell>
          <cell r="W57">
            <v>0</v>
          </cell>
          <cell r="X57">
            <v>46030493.17196244</v>
          </cell>
          <cell r="Y57">
            <v>5833865</v>
          </cell>
          <cell r="Z57">
            <v>0</v>
          </cell>
          <cell r="AA57">
            <v>0</v>
          </cell>
          <cell r="AB57">
            <v>622969.30370942282</v>
          </cell>
          <cell r="AC57">
            <v>6456834.3037094232</v>
          </cell>
          <cell r="AD57" t="str">
            <v>N/A</v>
          </cell>
          <cell r="AE57">
            <v>7931903</v>
          </cell>
          <cell r="AF57">
            <v>7931902</v>
          </cell>
          <cell r="AG57">
            <v>7931902</v>
          </cell>
          <cell r="AH57">
            <v>7931902</v>
          </cell>
          <cell r="AI57">
            <v>7846048</v>
          </cell>
          <cell r="AJ57">
            <v>0</v>
          </cell>
          <cell r="AK57">
            <v>39573657</v>
          </cell>
          <cell r="AL57">
            <v>213759724</v>
          </cell>
          <cell r="AM57">
            <v>23647886.384537183</v>
          </cell>
          <cell r="AN57">
            <v>-5684012.8000000007</v>
          </cell>
          <cell r="AO57">
            <v>45247266.068253018</v>
          </cell>
          <cell r="AP57">
            <v>0</v>
          </cell>
          <cell r="AQ57">
            <v>-5673607.1999999993</v>
          </cell>
          <cell r="AR57">
            <v>0</v>
          </cell>
          <cell r="AS57">
            <v>0</v>
          </cell>
          <cell r="AT57">
            <v>271297256.4527902</v>
          </cell>
          <cell r="AU57">
            <v>6.4473832775513084E-3</v>
          </cell>
          <cell r="AV57">
            <v>0</v>
          </cell>
          <cell r="AW57">
            <v>0</v>
          </cell>
          <cell r="AY57">
            <v>0</v>
          </cell>
          <cell r="AZ57">
            <v>0</v>
          </cell>
          <cell r="BA57">
            <v>0</v>
          </cell>
          <cell r="BB57">
            <v>0</v>
          </cell>
          <cell r="BC57">
            <v>0</v>
          </cell>
          <cell r="BD57">
            <v>0</v>
          </cell>
          <cell r="BE57">
            <v>0</v>
          </cell>
          <cell r="BF57">
            <v>0</v>
          </cell>
          <cell r="BG57">
            <v>0</v>
          </cell>
          <cell r="BH57">
            <v>0</v>
          </cell>
          <cell r="BJ57">
            <v>0</v>
          </cell>
          <cell r="BL57">
            <v>0</v>
          </cell>
          <cell r="BM57">
            <v>0</v>
          </cell>
          <cell r="BN57">
            <v>0</v>
          </cell>
          <cell r="BO57">
            <v>0</v>
          </cell>
          <cell r="BQ57">
            <v>0</v>
          </cell>
          <cell r="BR57">
            <v>0</v>
          </cell>
          <cell r="BS57">
            <v>0</v>
          </cell>
          <cell r="BT57">
            <v>0</v>
          </cell>
          <cell r="CB57">
            <v>0</v>
          </cell>
          <cell r="CC57">
            <v>0</v>
          </cell>
          <cell r="CD57">
            <v>0</v>
          </cell>
          <cell r="CE57">
            <v>0</v>
          </cell>
          <cell r="CF57">
            <v>0</v>
          </cell>
          <cell r="CI57">
            <v>0</v>
          </cell>
          <cell r="CJ57">
            <v>0</v>
          </cell>
          <cell r="CK57">
            <v>0</v>
          </cell>
          <cell r="CV57">
            <v>6.2362312392525649E-3</v>
          </cell>
          <cell r="DG57">
            <v>271297256</v>
          </cell>
          <cell r="DR57">
            <v>100882755.96999997</v>
          </cell>
          <cell r="EC57">
            <v>2.6892331934377078</v>
          </cell>
          <cell r="EN57">
            <v>2.4095909012463064E-2</v>
          </cell>
        </row>
        <row r="58">
          <cell r="B58">
            <v>20800</v>
          </cell>
          <cell r="C58" t="str">
            <v>N.C. Central University</v>
          </cell>
          <cell r="D58">
            <v>4.920570010970406E-3</v>
          </cell>
          <cell r="E58">
            <v>8513733.4433676898</v>
          </cell>
          <cell r="F58">
            <v>6638353.21400778</v>
          </cell>
          <cell r="G58">
            <v>-264960</v>
          </cell>
          <cell r="H58">
            <v>-2375634.1517293258</v>
          </cell>
          <cell r="I58">
            <v>-98308.223540315536</v>
          </cell>
          <cell r="J58">
            <v>7184399.9436016111</v>
          </cell>
          <cell r="K58">
            <v>0</v>
          </cell>
          <cell r="L58">
            <v>-377480.29976216715</v>
          </cell>
          <cell r="M58">
            <v>67741.544722256745</v>
          </cell>
          <cell r="N58">
            <v>2553.6774242934212</v>
          </cell>
          <cell r="O58">
            <v>-1152.4467022693789</v>
          </cell>
          <cell r="P58">
            <v>0</v>
          </cell>
          <cell r="Q58">
            <v>0</v>
          </cell>
          <cell r="R58">
            <v>0</v>
          </cell>
          <cell r="S58">
            <v>19289246.701389551</v>
          </cell>
          <cell r="T58">
            <v>32592.550000000745</v>
          </cell>
          <cell r="U58">
            <v>35921999.718008056</v>
          </cell>
          <cell r="V58">
            <v>270966.17888902698</v>
          </cell>
          <cell r="W58">
            <v>0</v>
          </cell>
          <cell r="X58">
            <v>36225558.446897082</v>
          </cell>
          <cell r="Y58">
            <v>1357395</v>
          </cell>
          <cell r="Z58">
            <v>0</v>
          </cell>
          <cell r="AA58">
            <v>0</v>
          </cell>
          <cell r="AB58">
            <v>491541.11770157772</v>
          </cell>
          <cell r="AC58">
            <v>1848936.1177015777</v>
          </cell>
          <cell r="AD58" t="str">
            <v>N/A</v>
          </cell>
          <cell r="AE58">
            <v>6888873</v>
          </cell>
          <cell r="AF58">
            <v>6888872</v>
          </cell>
          <cell r="AG58">
            <v>6888872</v>
          </cell>
          <cell r="AH58">
            <v>6888872</v>
          </cell>
          <cell r="AI58">
            <v>6821131</v>
          </cell>
          <cell r="AJ58">
            <v>0</v>
          </cell>
          <cell r="AK58">
            <v>34376620</v>
          </cell>
          <cell r="AL58">
            <v>164767878</v>
          </cell>
          <cell r="AM58">
            <v>19289246.701389551</v>
          </cell>
          <cell r="AN58">
            <v>-4372226.5500000007</v>
          </cell>
          <cell r="AO58">
            <v>35701424.779195502</v>
          </cell>
          <cell r="AP58">
            <v>0</v>
          </cell>
          <cell r="AQ58">
            <v>-1324802.4499999993</v>
          </cell>
          <cell r="AR58">
            <v>0</v>
          </cell>
          <cell r="AS58">
            <v>0</v>
          </cell>
          <cell r="AT58">
            <v>214061520.48058504</v>
          </cell>
          <cell r="AU58">
            <v>4.969699802402484E-3</v>
          </cell>
          <cell r="AV58">
            <v>0</v>
          </cell>
          <cell r="AW58">
            <v>0</v>
          </cell>
          <cell r="AY58">
            <v>0</v>
          </cell>
          <cell r="AZ58">
            <v>0</v>
          </cell>
          <cell r="BA58">
            <v>0</v>
          </cell>
          <cell r="BB58">
            <v>0</v>
          </cell>
          <cell r="BC58">
            <v>0</v>
          </cell>
          <cell r="BD58">
            <v>0</v>
          </cell>
          <cell r="BE58">
            <v>0</v>
          </cell>
          <cell r="BF58">
            <v>0</v>
          </cell>
          <cell r="BG58">
            <v>0</v>
          </cell>
          <cell r="BH58">
            <v>0</v>
          </cell>
          <cell r="BJ58">
            <v>0</v>
          </cell>
          <cell r="BL58">
            <v>0</v>
          </cell>
          <cell r="BM58">
            <v>0</v>
          </cell>
          <cell r="BN58">
            <v>0</v>
          </cell>
          <cell r="BO58">
            <v>0</v>
          </cell>
          <cell r="BQ58">
            <v>0</v>
          </cell>
          <cell r="BR58">
            <v>0</v>
          </cell>
          <cell r="BS58">
            <v>0</v>
          </cell>
          <cell r="BT58">
            <v>0</v>
          </cell>
          <cell r="CB58">
            <v>0</v>
          </cell>
          <cell r="CC58">
            <v>0</v>
          </cell>
          <cell r="CD58">
            <v>0</v>
          </cell>
          <cell r="CE58">
            <v>0</v>
          </cell>
          <cell r="CF58">
            <v>0</v>
          </cell>
          <cell r="CI58">
            <v>0</v>
          </cell>
          <cell r="CJ58">
            <v>0</v>
          </cell>
          <cell r="CK58">
            <v>0</v>
          </cell>
          <cell r="CV58">
            <v>4.920570010970406E-3</v>
          </cell>
          <cell r="DG58">
            <v>214061520</v>
          </cell>
          <cell r="DR58">
            <v>78015479.829999864</v>
          </cell>
          <cell r="EC58">
            <v>2.7438339220171706</v>
          </cell>
          <cell r="EN58">
            <v>2.4095909012463064E-2</v>
          </cell>
        </row>
        <row r="59">
          <cell r="B59">
            <v>20900</v>
          </cell>
          <cell r="C59" t="str">
            <v>University Of North Carolina At Greensboro</v>
          </cell>
          <cell r="D59">
            <v>1.0138441356939986E-2</v>
          </cell>
          <cell r="E59">
            <v>17541867.517738931</v>
          </cell>
          <cell r="F59">
            <v>13677796.396925759</v>
          </cell>
          <cell r="G59">
            <v>-2300171</v>
          </cell>
          <cell r="H59">
            <v>-4894804.3578596888</v>
          </cell>
          <cell r="I59">
            <v>-202556.23983528576</v>
          </cell>
          <cell r="J59">
            <v>14802882.054439679</v>
          </cell>
          <cell r="K59">
            <v>0</v>
          </cell>
          <cell r="L59">
            <v>-777767.99720488244</v>
          </cell>
          <cell r="M59">
            <v>139576.04039042664</v>
          </cell>
          <cell r="N59">
            <v>5261.648295424714</v>
          </cell>
          <cell r="O59">
            <v>-2374.5243502089143</v>
          </cell>
          <cell r="P59">
            <v>0</v>
          </cell>
          <cell r="Q59">
            <v>0</v>
          </cell>
          <cell r="R59">
            <v>0</v>
          </cell>
          <cell r="S59">
            <v>37989709.538540147</v>
          </cell>
          <cell r="T59">
            <v>0</v>
          </cell>
          <cell r="U59">
            <v>74014410.272198394</v>
          </cell>
          <cell r="V59">
            <v>558304.16156170657</v>
          </cell>
          <cell r="W59">
            <v>0</v>
          </cell>
          <cell r="X59">
            <v>74572714.433760107</v>
          </cell>
          <cell r="Y59">
            <v>11500854</v>
          </cell>
          <cell r="Z59">
            <v>0</v>
          </cell>
          <cell r="AA59">
            <v>0</v>
          </cell>
          <cell r="AB59">
            <v>1012781.1991764287</v>
          </cell>
          <cell r="AC59">
            <v>12513635.199176429</v>
          </cell>
          <cell r="AD59" t="str">
            <v>N/A</v>
          </cell>
          <cell r="AE59">
            <v>12439731</v>
          </cell>
          <cell r="AF59">
            <v>12439731</v>
          </cell>
          <cell r="AG59">
            <v>12439731</v>
          </cell>
          <cell r="AH59">
            <v>12439731</v>
          </cell>
          <cell r="AI59">
            <v>12300155</v>
          </cell>
          <cell r="AJ59">
            <v>0</v>
          </cell>
          <cell r="AK59">
            <v>62059079</v>
          </cell>
          <cell r="AL59">
            <v>349695995</v>
          </cell>
          <cell r="AM59">
            <v>37989709.538540147</v>
          </cell>
          <cell r="AN59">
            <v>-8688124</v>
          </cell>
          <cell r="AO59">
            <v>73559933.234583676</v>
          </cell>
          <cell r="AP59">
            <v>0</v>
          </cell>
          <cell r="AQ59">
            <v>-11500854</v>
          </cell>
          <cell r="AR59">
            <v>0</v>
          </cell>
          <cell r="AS59">
            <v>0</v>
          </cell>
          <cell r="AT59">
            <v>441056659.7731238</v>
          </cell>
          <cell r="AU59">
            <v>1.0547469212309908E-2</v>
          </cell>
          <cell r="AV59">
            <v>0</v>
          </cell>
          <cell r="AW59">
            <v>0</v>
          </cell>
          <cell r="AY59">
            <v>0</v>
          </cell>
          <cell r="AZ59">
            <v>0</v>
          </cell>
          <cell r="BA59">
            <v>0</v>
          </cell>
          <cell r="BB59">
            <v>0</v>
          </cell>
          <cell r="BC59">
            <v>0</v>
          </cell>
          <cell r="BD59">
            <v>0</v>
          </cell>
          <cell r="BE59">
            <v>0</v>
          </cell>
          <cell r="BF59">
            <v>0</v>
          </cell>
          <cell r="BG59">
            <v>0</v>
          </cell>
          <cell r="BH59">
            <v>0</v>
          </cell>
          <cell r="BJ59">
            <v>0</v>
          </cell>
          <cell r="BL59">
            <v>0</v>
          </cell>
          <cell r="BM59">
            <v>0</v>
          </cell>
          <cell r="BN59">
            <v>0</v>
          </cell>
          <cell r="BO59">
            <v>0</v>
          </cell>
          <cell r="BQ59">
            <v>0</v>
          </cell>
          <cell r="BR59">
            <v>0</v>
          </cell>
          <cell r="BS59">
            <v>0</v>
          </cell>
          <cell r="BT59">
            <v>0</v>
          </cell>
          <cell r="CB59">
            <v>0</v>
          </cell>
          <cell r="CC59">
            <v>0</v>
          </cell>
          <cell r="CD59">
            <v>0</v>
          </cell>
          <cell r="CE59">
            <v>0</v>
          </cell>
          <cell r="CF59">
            <v>0</v>
          </cell>
          <cell r="CI59">
            <v>0</v>
          </cell>
          <cell r="CJ59">
            <v>0</v>
          </cell>
          <cell r="CK59">
            <v>0</v>
          </cell>
          <cell r="CV59">
            <v>1.0138441356939986E-2</v>
          </cell>
          <cell r="DG59">
            <v>441056660</v>
          </cell>
          <cell r="DR59">
            <v>153380773.23999989</v>
          </cell>
          <cell r="EC59">
            <v>2.8755668046467875</v>
          </cell>
          <cell r="EN59">
            <v>2.4095909012463064E-2</v>
          </cell>
        </row>
        <row r="60">
          <cell r="B60">
            <v>21200</v>
          </cell>
          <cell r="C60" t="str">
            <v>UNC - Pembroke</v>
          </cell>
          <cell r="D60">
            <v>3.3211057016841483E-3</v>
          </cell>
          <cell r="E60">
            <v>5746287.2428089324</v>
          </cell>
          <cell r="F60">
            <v>4480511.9446896389</v>
          </cell>
          <cell r="G60">
            <v>1199456</v>
          </cell>
          <cell r="H60">
            <v>-1603418.3252821725</v>
          </cell>
          <cell r="I60">
            <v>-66352.475626658736</v>
          </cell>
          <cell r="J60">
            <v>4849062.5197240151</v>
          </cell>
          <cell r="K60">
            <v>0</v>
          </cell>
          <cell r="L60">
            <v>-254777.79464951399</v>
          </cell>
          <cell r="M60">
            <v>45721.700924159799</v>
          </cell>
          <cell r="N60">
            <v>1723.5874370600393</v>
          </cell>
          <cell r="O60">
            <v>-777.83616639144441</v>
          </cell>
          <cell r="P60">
            <v>0</v>
          </cell>
          <cell r="Q60">
            <v>0</v>
          </cell>
          <cell r="R60">
            <v>0</v>
          </cell>
          <cell r="S60">
            <v>14397436.56385907</v>
          </cell>
          <cell r="T60">
            <v>6198341</v>
          </cell>
          <cell r="U60">
            <v>24245312.598620076</v>
          </cell>
          <cell r="V60">
            <v>182886.8036966392</v>
          </cell>
          <cell r="W60">
            <v>0</v>
          </cell>
          <cell r="X60">
            <v>30626540.402316716</v>
          </cell>
          <cell r="Y60">
            <v>201060.70000000019</v>
          </cell>
          <cell r="Z60">
            <v>0</v>
          </cell>
          <cell r="AA60">
            <v>0</v>
          </cell>
          <cell r="AB60">
            <v>331762.37813329365</v>
          </cell>
          <cell r="AC60">
            <v>532823.07813329389</v>
          </cell>
          <cell r="AD60" t="str">
            <v>N/A</v>
          </cell>
          <cell r="AE60">
            <v>6027888</v>
          </cell>
          <cell r="AF60">
            <v>6027888</v>
          </cell>
          <cell r="AG60">
            <v>6027888</v>
          </cell>
          <cell r="AH60">
            <v>6027888</v>
          </cell>
          <cell r="AI60">
            <v>5982166</v>
          </cell>
          <cell r="AJ60">
            <v>0</v>
          </cell>
          <cell r="AK60">
            <v>30093718</v>
          </cell>
          <cell r="AL60">
            <v>102671567</v>
          </cell>
          <cell r="AM60">
            <v>14397436.56385907</v>
          </cell>
          <cell r="AN60">
            <v>-2683334.2999999998</v>
          </cell>
          <cell r="AO60">
            <v>24096437.024183426</v>
          </cell>
          <cell r="AP60">
            <v>0</v>
          </cell>
          <cell r="AQ60">
            <v>5997280.2999999998</v>
          </cell>
          <cell r="AR60">
            <v>0</v>
          </cell>
          <cell r="AS60">
            <v>0</v>
          </cell>
          <cell r="AT60">
            <v>144479386.58804253</v>
          </cell>
          <cell r="AU60">
            <v>3.0967617921084036E-3</v>
          </cell>
          <cell r="AV60">
            <v>0</v>
          </cell>
          <cell r="AW60">
            <v>0</v>
          </cell>
          <cell r="AY60">
            <v>0</v>
          </cell>
          <cell r="AZ60">
            <v>0</v>
          </cell>
          <cell r="BA60">
            <v>0</v>
          </cell>
          <cell r="BB60">
            <v>0</v>
          </cell>
          <cell r="BC60">
            <v>0</v>
          </cell>
          <cell r="BD60">
            <v>0</v>
          </cell>
          <cell r="BE60">
            <v>0</v>
          </cell>
          <cell r="BF60">
            <v>0</v>
          </cell>
          <cell r="BG60">
            <v>0</v>
          </cell>
          <cell r="BH60">
            <v>0</v>
          </cell>
          <cell r="BJ60">
            <v>0</v>
          </cell>
          <cell r="BL60">
            <v>0</v>
          </cell>
          <cell r="BM60">
            <v>0</v>
          </cell>
          <cell r="BN60">
            <v>0</v>
          </cell>
          <cell r="BO60">
            <v>0</v>
          </cell>
          <cell r="BQ60">
            <v>0</v>
          </cell>
          <cell r="BR60">
            <v>0</v>
          </cell>
          <cell r="BS60">
            <v>0</v>
          </cell>
          <cell r="BT60">
            <v>0</v>
          </cell>
          <cell r="CB60">
            <v>0</v>
          </cell>
          <cell r="CC60">
            <v>0</v>
          </cell>
          <cell r="CD60">
            <v>0</v>
          </cell>
          <cell r="CE60">
            <v>0</v>
          </cell>
          <cell r="CF60">
            <v>0</v>
          </cell>
          <cell r="CI60">
            <v>0</v>
          </cell>
          <cell r="CJ60">
            <v>0</v>
          </cell>
          <cell r="CK60">
            <v>0</v>
          </cell>
          <cell r="CV60">
            <v>3.3211057016841483E-3</v>
          </cell>
          <cell r="DG60">
            <v>144479386</v>
          </cell>
          <cell r="DR60">
            <v>48158850.890000053</v>
          </cell>
          <cell r="EC60">
            <v>3.0000588330067575</v>
          </cell>
          <cell r="EN60">
            <v>2.4095909012463064E-2</v>
          </cell>
        </row>
        <row r="61">
          <cell r="B61">
            <v>21300</v>
          </cell>
          <cell r="C61" t="str">
            <v>N.C. State University</v>
          </cell>
          <cell r="D61">
            <v>3.9767071830284745E-2</v>
          </cell>
          <cell r="E61">
            <v>68806306.714764208</v>
          </cell>
          <cell r="F61">
            <v>53649855.302879199</v>
          </cell>
          <cell r="G61">
            <v>4465900</v>
          </cell>
          <cell r="H61">
            <v>-19199404.488437805</v>
          </cell>
          <cell r="I61">
            <v>-794507.58312946407</v>
          </cell>
          <cell r="J61">
            <v>58062896.773691945</v>
          </cell>
          <cell r="K61">
            <v>0</v>
          </cell>
          <cell r="L61">
            <v>-3050720.985920711</v>
          </cell>
          <cell r="M61">
            <v>547473.74163123814</v>
          </cell>
          <cell r="N61">
            <v>20638.314938481177</v>
          </cell>
          <cell r="O61">
            <v>-9313.8458933709899</v>
          </cell>
          <cell r="P61">
            <v>0</v>
          </cell>
          <cell r="Q61">
            <v>0</v>
          </cell>
          <cell r="R61">
            <v>0</v>
          </cell>
          <cell r="S61">
            <v>162499123.94452372</v>
          </cell>
          <cell r="T61">
            <v>23870151</v>
          </cell>
          <cell r="U61">
            <v>290314483.8684597</v>
          </cell>
          <cell r="V61">
            <v>2189894.9665249526</v>
          </cell>
          <cell r="W61">
            <v>0</v>
          </cell>
          <cell r="X61">
            <v>316374529.83498466</v>
          </cell>
          <cell r="Y61">
            <v>1540647.6799999997</v>
          </cell>
          <cell r="Z61">
            <v>0</v>
          </cell>
          <cell r="AA61">
            <v>0</v>
          </cell>
          <cell r="AB61">
            <v>3972537.9156473204</v>
          </cell>
          <cell r="AC61">
            <v>5513185.5956473202</v>
          </cell>
          <cell r="AD61" t="str">
            <v>N/A</v>
          </cell>
          <cell r="AE61">
            <v>62281763</v>
          </cell>
          <cell r="AF61">
            <v>62281764</v>
          </cell>
          <cell r="AG61">
            <v>62281764</v>
          </cell>
          <cell r="AH61">
            <v>62281764</v>
          </cell>
          <cell r="AI61">
            <v>61734290</v>
          </cell>
          <cell r="AJ61">
            <v>0</v>
          </cell>
          <cell r="AK61">
            <v>310861345</v>
          </cell>
          <cell r="AL61">
            <v>1289812928</v>
          </cell>
          <cell r="AM61">
            <v>162499123.94452372</v>
          </cell>
          <cell r="AN61">
            <v>-33170603.32</v>
          </cell>
          <cell r="AO61">
            <v>288531840.91933739</v>
          </cell>
          <cell r="AP61">
            <v>0</v>
          </cell>
          <cell r="AQ61">
            <v>22329503.32</v>
          </cell>
          <cell r="AR61">
            <v>0</v>
          </cell>
          <cell r="AS61">
            <v>0</v>
          </cell>
          <cell r="AT61">
            <v>1730002792.8638613</v>
          </cell>
          <cell r="AU61">
            <v>3.8903111097267837E-2</v>
          </cell>
          <cell r="AV61">
            <v>0</v>
          </cell>
          <cell r="AW61">
            <v>0</v>
          </cell>
          <cell r="AY61">
            <v>0</v>
          </cell>
          <cell r="AZ61">
            <v>0</v>
          </cell>
          <cell r="BA61">
            <v>0</v>
          </cell>
          <cell r="BB61">
            <v>0</v>
          </cell>
          <cell r="BC61">
            <v>0</v>
          </cell>
          <cell r="BD61">
            <v>0</v>
          </cell>
          <cell r="BE61">
            <v>0</v>
          </cell>
          <cell r="BF61">
            <v>0</v>
          </cell>
          <cell r="BG61">
            <v>0</v>
          </cell>
          <cell r="BH61">
            <v>0</v>
          </cell>
          <cell r="BJ61">
            <v>0</v>
          </cell>
          <cell r="BL61">
            <v>0</v>
          </cell>
          <cell r="BM61">
            <v>0</v>
          </cell>
          <cell r="BN61">
            <v>0</v>
          </cell>
          <cell r="BO61">
            <v>0</v>
          </cell>
          <cell r="BQ61">
            <v>0</v>
          </cell>
          <cell r="BR61">
            <v>0</v>
          </cell>
          <cell r="BS61">
            <v>0</v>
          </cell>
          <cell r="BT61">
            <v>0</v>
          </cell>
          <cell r="CB61">
            <v>0</v>
          </cell>
          <cell r="CC61">
            <v>0</v>
          </cell>
          <cell r="CD61">
            <v>0</v>
          </cell>
          <cell r="CE61">
            <v>0</v>
          </cell>
          <cell r="CF61">
            <v>0</v>
          </cell>
          <cell r="CI61">
            <v>0</v>
          </cell>
          <cell r="CJ61">
            <v>0</v>
          </cell>
          <cell r="CK61">
            <v>0</v>
          </cell>
          <cell r="CV61">
            <v>3.9767071830284745E-2</v>
          </cell>
          <cell r="DG61">
            <v>1730002793</v>
          </cell>
          <cell r="DR61">
            <v>581913565.08000124</v>
          </cell>
          <cell r="EC61">
            <v>2.9729549142958369</v>
          </cell>
          <cell r="EN61">
            <v>2.4095909012463064E-2</v>
          </cell>
        </row>
        <row r="62">
          <cell r="B62">
            <v>21520</v>
          </cell>
          <cell r="C62" t="str">
            <v>UNC-CH CB 1260</v>
          </cell>
          <cell r="D62">
            <v>7.2483871493836394E-2</v>
          </cell>
          <cell r="E62">
            <v>125413998.67616931</v>
          </cell>
          <cell r="F62">
            <v>97788170.927770525</v>
          </cell>
          <cell r="G62">
            <v>-2113104</v>
          </cell>
          <cell r="H62">
            <v>-34994962.003672041</v>
          </cell>
          <cell r="I62">
            <v>-1448157.5561361178</v>
          </cell>
          <cell r="J62">
            <v>105831869.29793215</v>
          </cell>
          <cell r="K62">
            <v>0</v>
          </cell>
          <cell r="L62">
            <v>-5560582.102970575</v>
          </cell>
          <cell r="M62">
            <v>997886.30412631284</v>
          </cell>
          <cell r="N62">
            <v>37617.679627871214</v>
          </cell>
          <cell r="O62">
            <v>-16976.447542571423</v>
          </cell>
          <cell r="P62">
            <v>0</v>
          </cell>
          <cell r="Q62">
            <v>0</v>
          </cell>
          <cell r="R62">
            <v>0</v>
          </cell>
          <cell r="S62">
            <v>285935760.77530485</v>
          </cell>
          <cell r="T62">
            <v>0</v>
          </cell>
          <cell r="U62">
            <v>529159346.4896608</v>
          </cell>
          <cell r="V62">
            <v>3991545.2165052514</v>
          </cell>
          <cell r="W62">
            <v>0</v>
          </cell>
          <cell r="X62">
            <v>533150891.70616603</v>
          </cell>
          <cell r="Y62">
            <v>10565518.759999998</v>
          </cell>
          <cell r="Z62">
            <v>0</v>
          </cell>
          <cell r="AA62">
            <v>0</v>
          </cell>
          <cell r="AB62">
            <v>7240787.7806805884</v>
          </cell>
          <cell r="AC62">
            <v>17806306.540680587</v>
          </cell>
          <cell r="AD62" t="str">
            <v>N/A</v>
          </cell>
          <cell r="AE62">
            <v>103268494</v>
          </cell>
          <cell r="AF62">
            <v>103268495</v>
          </cell>
          <cell r="AG62">
            <v>103268495</v>
          </cell>
          <cell r="AH62">
            <v>103268495</v>
          </cell>
          <cell r="AI62">
            <v>102270609</v>
          </cell>
          <cell r="AJ62">
            <v>0</v>
          </cell>
          <cell r="AK62">
            <v>515344588</v>
          </cell>
          <cell r="AL62">
            <v>2410938298</v>
          </cell>
          <cell r="AM62">
            <v>285935760.77530485</v>
          </cell>
          <cell r="AN62">
            <v>-58923861.240000002</v>
          </cell>
          <cell r="AO62">
            <v>525910103.92548549</v>
          </cell>
          <cell r="AP62">
            <v>0</v>
          </cell>
          <cell r="AQ62">
            <v>-10565518.759999998</v>
          </cell>
          <cell r="AR62">
            <v>0</v>
          </cell>
          <cell r="AS62">
            <v>0</v>
          </cell>
          <cell r="AT62">
            <v>3153294782.7007904</v>
          </cell>
          <cell r="AU62">
            <v>7.2718297661777884E-2</v>
          </cell>
          <cell r="AV62">
            <v>0</v>
          </cell>
          <cell r="AW62">
            <v>0</v>
          </cell>
          <cell r="AY62">
            <v>0</v>
          </cell>
          <cell r="AZ62">
            <v>0</v>
          </cell>
          <cell r="BA62">
            <v>0</v>
          </cell>
          <cell r="BB62">
            <v>0</v>
          </cell>
          <cell r="BC62">
            <v>0</v>
          </cell>
          <cell r="BD62">
            <v>0</v>
          </cell>
          <cell r="BE62">
            <v>0</v>
          </cell>
          <cell r="BF62">
            <v>0</v>
          </cell>
          <cell r="BG62">
            <v>0</v>
          </cell>
          <cell r="BH62">
            <v>0</v>
          </cell>
          <cell r="BJ62">
            <v>0</v>
          </cell>
          <cell r="BL62">
            <v>0</v>
          </cell>
          <cell r="BM62">
            <v>0</v>
          </cell>
          <cell r="BN62">
            <v>0</v>
          </cell>
          <cell r="BO62">
            <v>0</v>
          </cell>
          <cell r="BQ62">
            <v>0</v>
          </cell>
          <cell r="BR62">
            <v>0</v>
          </cell>
          <cell r="BS62">
            <v>0</v>
          </cell>
          <cell r="BT62">
            <v>0</v>
          </cell>
          <cell r="CB62">
            <v>0</v>
          </cell>
          <cell r="CC62">
            <v>0</v>
          </cell>
          <cell r="CD62">
            <v>0</v>
          </cell>
          <cell r="CE62">
            <v>0</v>
          </cell>
          <cell r="CF62">
            <v>0</v>
          </cell>
          <cell r="CI62">
            <v>0</v>
          </cell>
          <cell r="CJ62">
            <v>0</v>
          </cell>
          <cell r="CK62">
            <v>0</v>
          </cell>
          <cell r="CV62">
            <v>7.2483871493836394E-2</v>
          </cell>
          <cell r="DG62">
            <v>3153294783</v>
          </cell>
          <cell r="DR62">
            <v>1037963761.8100019</v>
          </cell>
          <cell r="EC62">
            <v>3.0379623056408853</v>
          </cell>
          <cell r="EN62">
            <v>2.4095909012463064E-2</v>
          </cell>
        </row>
        <row r="63">
          <cell r="B63">
            <v>21525</v>
          </cell>
          <cell r="C63" t="str">
            <v>UNC-General Administration</v>
          </cell>
          <cell r="D63">
            <v>1.7553154435545669E-3</v>
          </cell>
          <cell r="E63">
            <v>3037105.0024960591</v>
          </cell>
          <cell r="F63">
            <v>2368100.4213615349</v>
          </cell>
          <cell r="G63">
            <v>307283</v>
          </cell>
          <cell r="H63">
            <v>-847460.21405429789</v>
          </cell>
          <cell r="I63">
            <v>-35069.502643800173</v>
          </cell>
          <cell r="J63">
            <v>2562891.7270886307</v>
          </cell>
          <cell r="K63">
            <v>0</v>
          </cell>
          <cell r="L63">
            <v>-134658.58596318719</v>
          </cell>
          <cell r="M63">
            <v>24165.448181026764</v>
          </cell>
          <cell r="N63">
            <v>910.97360889594916</v>
          </cell>
          <cell r="O63">
            <v>-411.11243003491512</v>
          </cell>
          <cell r="P63">
            <v>0</v>
          </cell>
          <cell r="Q63">
            <v>0</v>
          </cell>
          <cell r="R63">
            <v>0</v>
          </cell>
          <cell r="S63">
            <v>7282857.1576448279</v>
          </cell>
          <cell r="T63">
            <v>1536416.2789071039</v>
          </cell>
          <cell r="U63">
            <v>12814458.635443155</v>
          </cell>
          <cell r="V63">
            <v>96661.792724107057</v>
          </cell>
          <cell r="W63">
            <v>0</v>
          </cell>
          <cell r="X63">
            <v>14447536.707074365</v>
          </cell>
          <cell r="Y63">
            <v>0</v>
          </cell>
          <cell r="Z63">
            <v>0</v>
          </cell>
          <cell r="AA63">
            <v>0</v>
          </cell>
          <cell r="AB63">
            <v>175347.51321900086</v>
          </cell>
          <cell r="AC63">
            <v>175347.51321900086</v>
          </cell>
          <cell r="AD63" t="str">
            <v>N/A</v>
          </cell>
          <cell r="AE63">
            <v>2859271</v>
          </cell>
          <cell r="AF63">
            <v>2859271</v>
          </cell>
          <cell r="AG63">
            <v>2859271</v>
          </cell>
          <cell r="AH63">
            <v>2859271</v>
          </cell>
          <cell r="AI63">
            <v>2835105</v>
          </cell>
          <cell r="AJ63">
            <v>0</v>
          </cell>
          <cell r="AK63">
            <v>14272189</v>
          </cell>
          <cell r="AL63">
            <v>56443267</v>
          </cell>
          <cell r="AM63">
            <v>7282857.1576448279</v>
          </cell>
          <cell r="AN63">
            <v>-1636125.2789071039</v>
          </cell>
          <cell r="AO63">
            <v>12735772.91494826</v>
          </cell>
          <cell r="AP63">
            <v>0</v>
          </cell>
          <cell r="AQ63">
            <v>1536416.2789071039</v>
          </cell>
          <cell r="AR63">
            <v>0</v>
          </cell>
          <cell r="AS63">
            <v>0</v>
          </cell>
          <cell r="AT63">
            <v>76362188.072593093</v>
          </cell>
          <cell r="AU63">
            <v>1.702431898495573E-3</v>
          </cell>
          <cell r="AV63">
            <v>0</v>
          </cell>
          <cell r="AW63">
            <v>0</v>
          </cell>
          <cell r="AY63">
            <v>0</v>
          </cell>
          <cell r="AZ63">
            <v>0</v>
          </cell>
          <cell r="BA63">
            <v>0</v>
          </cell>
          <cell r="BB63">
            <v>0</v>
          </cell>
          <cell r="BC63">
            <v>0</v>
          </cell>
          <cell r="BD63">
            <v>0</v>
          </cell>
          <cell r="BE63">
            <v>0</v>
          </cell>
          <cell r="BF63">
            <v>0</v>
          </cell>
          <cell r="BG63">
            <v>0</v>
          </cell>
          <cell r="BH63">
            <v>0</v>
          </cell>
          <cell r="BJ63">
            <v>0</v>
          </cell>
          <cell r="BL63">
            <v>0</v>
          </cell>
          <cell r="BM63">
            <v>0</v>
          </cell>
          <cell r="BN63">
            <v>0</v>
          </cell>
          <cell r="BO63">
            <v>0</v>
          </cell>
          <cell r="BQ63">
            <v>0</v>
          </cell>
          <cell r="BR63">
            <v>0</v>
          </cell>
          <cell r="BS63">
            <v>0</v>
          </cell>
          <cell r="BT63">
            <v>0</v>
          </cell>
          <cell r="CB63">
            <v>0</v>
          </cell>
          <cell r="CC63">
            <v>0</v>
          </cell>
          <cell r="CD63">
            <v>0</v>
          </cell>
          <cell r="CE63">
            <v>0</v>
          </cell>
          <cell r="CF63">
            <v>0</v>
          </cell>
          <cell r="CI63">
            <v>0</v>
          </cell>
          <cell r="CJ63">
            <v>0</v>
          </cell>
          <cell r="CK63">
            <v>0</v>
          </cell>
          <cell r="CV63">
            <v>1.7553154435545669E-3</v>
          </cell>
          <cell r="DG63">
            <v>76362188</v>
          </cell>
          <cell r="DR63">
            <v>27240178.579999987</v>
          </cell>
          <cell r="EC63">
            <v>2.8032924885472625</v>
          </cell>
          <cell r="EN63">
            <v>2.4095909012463064E-2</v>
          </cell>
        </row>
        <row r="64">
          <cell r="B64">
            <v>21550</v>
          </cell>
          <cell r="C64" t="str">
            <v>UNC Health Care System</v>
          </cell>
          <cell r="D64">
            <v>3.9173976380473784E-2</v>
          </cell>
          <cell r="E64">
            <v>67780113.295118302</v>
          </cell>
          <cell r="F64">
            <v>52849708.759554327</v>
          </cell>
          <cell r="G64">
            <v>10284265</v>
          </cell>
          <cell r="H64">
            <v>-18913060.060319748</v>
          </cell>
          <cell r="I64">
            <v>-782658.11041984579</v>
          </cell>
          <cell r="J64">
            <v>57196933.093331285</v>
          </cell>
          <cell r="K64">
            <v>0</v>
          </cell>
          <cell r="L64">
            <v>-3005221.8165799486</v>
          </cell>
          <cell r="M64">
            <v>539308.58965730807</v>
          </cell>
          <cell r="N64">
            <v>20330.510261938285</v>
          </cell>
          <cell r="O64">
            <v>-9174.9370080707649</v>
          </cell>
          <cell r="P64">
            <v>0</v>
          </cell>
          <cell r="Q64">
            <v>0</v>
          </cell>
          <cell r="R64">
            <v>0</v>
          </cell>
          <cell r="S64">
            <v>165960544.32359555</v>
          </cell>
          <cell r="T64">
            <v>53405997</v>
          </cell>
          <cell r="U64">
            <v>285984665.46665639</v>
          </cell>
          <cell r="V64">
            <v>2157234.3586292323</v>
          </cell>
          <cell r="W64">
            <v>0</v>
          </cell>
          <cell r="X64">
            <v>341547896.82528561</v>
          </cell>
          <cell r="Y64">
            <v>1984669.9900000058</v>
          </cell>
          <cell r="Z64">
            <v>0</v>
          </cell>
          <cell r="AA64">
            <v>0</v>
          </cell>
          <cell r="AB64">
            <v>3913290.5520992288</v>
          </cell>
          <cell r="AC64">
            <v>5897960.5420992346</v>
          </cell>
          <cell r="AD64" t="str">
            <v>N/A</v>
          </cell>
          <cell r="AE64">
            <v>67237849</v>
          </cell>
          <cell r="AF64">
            <v>67237850</v>
          </cell>
          <cell r="AG64">
            <v>67237850</v>
          </cell>
          <cell r="AH64">
            <v>67237850</v>
          </cell>
          <cell r="AI64">
            <v>66698541</v>
          </cell>
          <cell r="AJ64">
            <v>0</v>
          </cell>
          <cell r="AK64">
            <v>335649940</v>
          </cell>
          <cell r="AL64">
            <v>1234706134</v>
          </cell>
          <cell r="AM64">
            <v>165960544.32359555</v>
          </cell>
          <cell r="AN64">
            <v>-32115489.009999994</v>
          </cell>
          <cell r="AO64">
            <v>284228609.27318645</v>
          </cell>
          <cell r="AP64">
            <v>0</v>
          </cell>
          <cell r="AQ64">
            <v>51421327.00999999</v>
          </cell>
          <cell r="AR64">
            <v>0</v>
          </cell>
          <cell r="AS64">
            <v>0</v>
          </cell>
          <cell r="AT64">
            <v>1704201125.596782</v>
          </cell>
          <cell r="AU64">
            <v>3.7240989628804788E-2</v>
          </cell>
          <cell r="AV64">
            <v>0</v>
          </cell>
          <cell r="AW64">
            <v>0</v>
          </cell>
          <cell r="AY64">
            <v>0</v>
          </cell>
          <cell r="AZ64">
            <v>0</v>
          </cell>
          <cell r="BA64">
            <v>0</v>
          </cell>
          <cell r="BB64">
            <v>0</v>
          </cell>
          <cell r="BC64">
            <v>0</v>
          </cell>
          <cell r="BD64">
            <v>0</v>
          </cell>
          <cell r="BE64">
            <v>0</v>
          </cell>
          <cell r="BF64">
            <v>0</v>
          </cell>
          <cell r="BG64">
            <v>0</v>
          </cell>
          <cell r="BH64">
            <v>0</v>
          </cell>
          <cell r="BJ64">
            <v>0</v>
          </cell>
          <cell r="BL64">
            <v>0</v>
          </cell>
          <cell r="BM64">
            <v>0</v>
          </cell>
          <cell r="BN64">
            <v>0</v>
          </cell>
          <cell r="BO64">
            <v>0</v>
          </cell>
          <cell r="BQ64">
            <v>0</v>
          </cell>
          <cell r="BR64">
            <v>0</v>
          </cell>
          <cell r="BS64">
            <v>0</v>
          </cell>
          <cell r="BT64">
            <v>0</v>
          </cell>
          <cell r="CB64">
            <v>0</v>
          </cell>
          <cell r="CC64">
            <v>0</v>
          </cell>
          <cell r="CD64">
            <v>0</v>
          </cell>
          <cell r="CE64">
            <v>0</v>
          </cell>
          <cell r="CF64">
            <v>0</v>
          </cell>
          <cell r="CI64">
            <v>0</v>
          </cell>
          <cell r="CJ64">
            <v>0</v>
          </cell>
          <cell r="CK64">
            <v>0</v>
          </cell>
          <cell r="CV64">
            <v>3.9173976380473784E-2</v>
          </cell>
          <cell r="DG64">
            <v>1704201125</v>
          </cell>
          <cell r="DR64">
            <v>525945521.43999976</v>
          </cell>
          <cell r="EC64">
            <v>3.2402616916178388</v>
          </cell>
          <cell r="EN64">
            <v>2.4095909012463064E-2</v>
          </cell>
        </row>
        <row r="65">
          <cell r="B65">
            <v>21570</v>
          </cell>
          <cell r="C65" t="str">
            <v>University Of North Carolina Press</v>
          </cell>
          <cell r="D65">
            <v>1.5736830915027389E-4</v>
          </cell>
          <cell r="E65">
            <v>272283.86824125011</v>
          </cell>
          <cell r="F65">
            <v>212305.97644208046</v>
          </cell>
          <cell r="G65">
            <v>-47688</v>
          </cell>
          <cell r="H65">
            <v>-75976.874383210088</v>
          </cell>
          <cell r="I65">
            <v>-3144.0664149915406</v>
          </cell>
          <cell r="J65">
            <v>229769.49192131075</v>
          </cell>
          <cell r="K65">
            <v>0</v>
          </cell>
          <cell r="L65">
            <v>-12072.470542776728</v>
          </cell>
          <cell r="M65">
            <v>2166.4913472223575</v>
          </cell>
          <cell r="N65">
            <v>81.671005082809145</v>
          </cell>
          <cell r="O65">
            <v>-36.857231686085647</v>
          </cell>
          <cell r="P65">
            <v>0</v>
          </cell>
          <cell r="Q65">
            <v>0</v>
          </cell>
          <cell r="R65">
            <v>0</v>
          </cell>
          <cell r="S65">
            <v>577689.23038428195</v>
          </cell>
          <cell r="T65">
            <v>22111.889999999985</v>
          </cell>
          <cell r="U65">
            <v>1148847.4596065537</v>
          </cell>
          <cell r="V65">
            <v>8665.96538888943</v>
          </cell>
          <cell r="W65">
            <v>0</v>
          </cell>
          <cell r="X65">
            <v>1179625.314995443</v>
          </cell>
          <cell r="Y65">
            <v>260551</v>
          </cell>
          <cell r="Z65">
            <v>0</v>
          </cell>
          <cell r="AA65">
            <v>0</v>
          </cell>
          <cell r="AB65">
            <v>15720.332074957701</v>
          </cell>
          <cell r="AC65">
            <v>276271.33207495773</v>
          </cell>
          <cell r="AD65" t="str">
            <v>N/A</v>
          </cell>
          <cell r="AE65">
            <v>181104</v>
          </cell>
          <cell r="AF65">
            <v>181104</v>
          </cell>
          <cell r="AG65">
            <v>181104</v>
          </cell>
          <cell r="AH65">
            <v>181104</v>
          </cell>
          <cell r="AI65">
            <v>178937</v>
          </cell>
          <cell r="AJ65">
            <v>0</v>
          </cell>
          <cell r="AK65">
            <v>903353</v>
          </cell>
          <cell r="AL65">
            <v>5530128</v>
          </cell>
          <cell r="AM65">
            <v>577689.23038428195</v>
          </cell>
          <cell r="AN65">
            <v>-165114.88999999998</v>
          </cell>
          <cell r="AO65">
            <v>1141793.0929204854</v>
          </cell>
          <cell r="AP65">
            <v>0</v>
          </cell>
          <cell r="AQ65">
            <v>-238439.11000000002</v>
          </cell>
          <cell r="AR65">
            <v>0</v>
          </cell>
          <cell r="AS65">
            <v>0</v>
          </cell>
          <cell r="AT65">
            <v>6846056.3233047677</v>
          </cell>
          <cell r="AU65">
            <v>1.6679874902711403E-4</v>
          </cell>
          <cell r="AV65">
            <v>0</v>
          </cell>
          <cell r="AW65">
            <v>0</v>
          </cell>
          <cell r="AY65">
            <v>0</v>
          </cell>
          <cell r="AZ65">
            <v>0</v>
          </cell>
          <cell r="BA65">
            <v>0</v>
          </cell>
          <cell r="BB65">
            <v>0</v>
          </cell>
          <cell r="BC65">
            <v>0</v>
          </cell>
          <cell r="BD65">
            <v>0</v>
          </cell>
          <cell r="BE65">
            <v>0</v>
          </cell>
          <cell r="BF65">
            <v>0</v>
          </cell>
          <cell r="BG65">
            <v>0</v>
          </cell>
          <cell r="BH65">
            <v>0</v>
          </cell>
          <cell r="BJ65">
            <v>0</v>
          </cell>
          <cell r="BL65">
            <v>0</v>
          </cell>
          <cell r="BM65">
            <v>0</v>
          </cell>
          <cell r="BN65">
            <v>0</v>
          </cell>
          <cell r="BO65">
            <v>0</v>
          </cell>
          <cell r="BQ65">
            <v>0</v>
          </cell>
          <cell r="BR65">
            <v>0</v>
          </cell>
          <cell r="BS65">
            <v>0</v>
          </cell>
          <cell r="BT65">
            <v>0</v>
          </cell>
          <cell r="CB65">
            <v>0</v>
          </cell>
          <cell r="CC65">
            <v>0</v>
          </cell>
          <cell r="CD65">
            <v>0</v>
          </cell>
          <cell r="CE65">
            <v>0</v>
          </cell>
          <cell r="CF65">
            <v>0</v>
          </cell>
          <cell r="CI65">
            <v>0</v>
          </cell>
          <cell r="CJ65">
            <v>0</v>
          </cell>
          <cell r="CK65">
            <v>0</v>
          </cell>
          <cell r="CV65">
            <v>1.5736830915027389E-4</v>
          </cell>
          <cell r="DG65">
            <v>6846056</v>
          </cell>
          <cell r="DR65">
            <v>2811511.41</v>
          </cell>
          <cell r="EC65">
            <v>2.4350091469129054</v>
          </cell>
          <cell r="EN65">
            <v>2.4095909012463064E-2</v>
          </cell>
        </row>
        <row r="66">
          <cell r="B66">
            <v>21800</v>
          </cell>
          <cell r="C66" t="str">
            <v>Western Carolina University</v>
          </cell>
          <cell r="D66">
            <v>5.8611014472144491E-3</v>
          </cell>
          <cell r="E66">
            <v>10141072.130844343</v>
          </cell>
          <cell r="F66">
            <v>7907226.5089199431</v>
          </cell>
          <cell r="G66">
            <v>1043299</v>
          </cell>
          <cell r="H66">
            <v>-2829719.4702462624</v>
          </cell>
          <cell r="I66">
            <v>-117099.13078781523</v>
          </cell>
          <cell r="J66">
            <v>8557646.1289911438</v>
          </cell>
          <cell r="K66">
            <v>0</v>
          </cell>
          <cell r="L66">
            <v>-449632.93404998328</v>
          </cell>
          <cell r="M66">
            <v>80689.851973035838</v>
          </cell>
          <cell r="N66">
            <v>3041.7944290753549</v>
          </cell>
          <cell r="O66">
            <v>-1372.7285699520962</v>
          </cell>
          <cell r="P66">
            <v>0</v>
          </cell>
          <cell r="Q66">
            <v>0</v>
          </cell>
          <cell r="R66">
            <v>0</v>
          </cell>
          <cell r="S66">
            <v>24335151.151503529</v>
          </cell>
          <cell r="T66">
            <v>5488992</v>
          </cell>
          <cell r="U66">
            <v>42788230.644955724</v>
          </cell>
          <cell r="V66">
            <v>322759.40789214335</v>
          </cell>
          <cell r="W66">
            <v>0</v>
          </cell>
          <cell r="X66">
            <v>48599982.05284787</v>
          </cell>
          <cell r="Y66">
            <v>272497.79999999981</v>
          </cell>
          <cell r="Z66">
            <v>0</v>
          </cell>
          <cell r="AA66">
            <v>0</v>
          </cell>
          <cell r="AB66">
            <v>585495.65393907612</v>
          </cell>
          <cell r="AC66">
            <v>857993.45393907593</v>
          </cell>
          <cell r="AD66" t="str">
            <v>N/A</v>
          </cell>
          <cell r="AE66">
            <v>9564535</v>
          </cell>
          <cell r="AF66">
            <v>9564537</v>
          </cell>
          <cell r="AG66">
            <v>9564537</v>
          </cell>
          <cell r="AH66">
            <v>9564537</v>
          </cell>
          <cell r="AI66">
            <v>9483847</v>
          </cell>
          <cell r="AJ66">
            <v>0</v>
          </cell>
          <cell r="AK66">
            <v>47741993</v>
          </cell>
          <cell r="AL66">
            <v>187735057</v>
          </cell>
          <cell r="AM66">
            <v>24335151.151503529</v>
          </cell>
          <cell r="AN66">
            <v>-4834362.2</v>
          </cell>
          <cell r="AO66">
            <v>42525494.398908794</v>
          </cell>
          <cell r="AP66">
            <v>0</v>
          </cell>
          <cell r="AQ66">
            <v>5216494.2</v>
          </cell>
          <cell r="AR66">
            <v>0</v>
          </cell>
          <cell r="AS66">
            <v>0</v>
          </cell>
          <cell r="AT66">
            <v>254977834.55041233</v>
          </cell>
          <cell r="AU66">
            <v>5.6624318235166098E-3</v>
          </cell>
          <cell r="AV66">
            <v>0</v>
          </cell>
          <cell r="AW66">
            <v>0</v>
          </cell>
          <cell r="AY66">
            <v>0</v>
          </cell>
          <cell r="AZ66">
            <v>0</v>
          </cell>
          <cell r="BA66">
            <v>0</v>
          </cell>
          <cell r="BB66">
            <v>0</v>
          </cell>
          <cell r="BC66">
            <v>0</v>
          </cell>
          <cell r="BD66">
            <v>0</v>
          </cell>
          <cell r="BE66">
            <v>0</v>
          </cell>
          <cell r="BF66">
            <v>0</v>
          </cell>
          <cell r="BG66">
            <v>0</v>
          </cell>
          <cell r="BH66">
            <v>0</v>
          </cell>
          <cell r="BJ66">
            <v>0</v>
          </cell>
          <cell r="BL66">
            <v>0</v>
          </cell>
          <cell r="BM66">
            <v>0</v>
          </cell>
          <cell r="BN66">
            <v>0</v>
          </cell>
          <cell r="BO66">
            <v>0</v>
          </cell>
          <cell r="BQ66">
            <v>0</v>
          </cell>
          <cell r="BR66">
            <v>0</v>
          </cell>
          <cell r="BS66">
            <v>0</v>
          </cell>
          <cell r="BT66">
            <v>0</v>
          </cell>
          <cell r="CB66">
            <v>0</v>
          </cell>
          <cell r="CC66">
            <v>0</v>
          </cell>
          <cell r="CD66">
            <v>0</v>
          </cell>
          <cell r="CE66">
            <v>0</v>
          </cell>
          <cell r="CF66">
            <v>0</v>
          </cell>
          <cell r="CI66">
            <v>0</v>
          </cell>
          <cell r="CJ66">
            <v>0</v>
          </cell>
          <cell r="CK66">
            <v>0</v>
          </cell>
          <cell r="CV66">
            <v>5.8611014472144491E-3</v>
          </cell>
          <cell r="DG66">
            <v>254977835</v>
          </cell>
          <cell r="DR66">
            <v>84770573.239999905</v>
          </cell>
          <cell r="EC66">
            <v>3.0078578598037127</v>
          </cell>
          <cell r="EN66">
            <v>2.4095909012463064E-2</v>
          </cell>
        </row>
        <row r="67">
          <cell r="B67">
            <v>21900</v>
          </cell>
          <cell r="C67" t="str">
            <v>Winston-Salem State University</v>
          </cell>
          <cell r="D67">
            <v>3.375899071087787E-3</v>
          </cell>
          <cell r="E67">
            <v>5841092.5479923785</v>
          </cell>
          <cell r="F67">
            <v>4554433.815342024</v>
          </cell>
          <cell r="G67">
            <v>-1241208</v>
          </cell>
          <cell r="H67">
            <v>-1629872.3741735395</v>
          </cell>
          <cell r="I67">
            <v>-67447.194083229915</v>
          </cell>
          <cell r="J67">
            <v>4929064.9339109054</v>
          </cell>
          <cell r="K67">
            <v>0</v>
          </cell>
          <cell r="L67">
            <v>-258981.25430182074</v>
          </cell>
          <cell r="M67">
            <v>46476.041879712575</v>
          </cell>
          <cell r="N67">
            <v>1752.0240999131397</v>
          </cell>
          <cell r="O67">
            <v>-790.66932143947065</v>
          </cell>
          <cell r="P67">
            <v>0</v>
          </cell>
          <cell r="Q67">
            <v>0</v>
          </cell>
          <cell r="R67">
            <v>0</v>
          </cell>
          <cell r="S67">
            <v>12174519.871344903</v>
          </cell>
          <cell r="T67">
            <v>63977.5</v>
          </cell>
          <cell r="U67">
            <v>24645324.669554528</v>
          </cell>
          <cell r="V67">
            <v>185904.1675188503</v>
          </cell>
          <cell r="W67">
            <v>0</v>
          </cell>
          <cell r="X67">
            <v>24895206.337073378</v>
          </cell>
          <cell r="Y67">
            <v>6270020</v>
          </cell>
          <cell r="Z67">
            <v>0</v>
          </cell>
          <cell r="AA67">
            <v>0</v>
          </cell>
          <cell r="AB67">
            <v>337235.97041614959</v>
          </cell>
          <cell r="AC67">
            <v>6607255.9704161491</v>
          </cell>
          <cell r="AD67" t="str">
            <v>N/A</v>
          </cell>
          <cell r="AE67">
            <v>3666886</v>
          </cell>
          <cell r="AF67">
            <v>3666885</v>
          </cell>
          <cell r="AG67">
            <v>3666885</v>
          </cell>
          <cell r="AH67">
            <v>3666885</v>
          </cell>
          <cell r="AI67">
            <v>3620409</v>
          </cell>
          <cell r="AJ67">
            <v>0</v>
          </cell>
          <cell r="AK67">
            <v>18287950</v>
          </cell>
          <cell r="AL67">
            <v>119450246</v>
          </cell>
          <cell r="AM67">
            <v>12174519.871344903</v>
          </cell>
          <cell r="AN67">
            <v>-3049632.5</v>
          </cell>
          <cell r="AO67">
            <v>24493992.866657231</v>
          </cell>
          <cell r="AP67">
            <v>0</v>
          </cell>
          <cell r="AQ67">
            <v>-6206042.5</v>
          </cell>
          <cell r="AR67">
            <v>0</v>
          </cell>
          <cell r="AS67">
            <v>0</v>
          </cell>
          <cell r="AT67">
            <v>146863083.73800215</v>
          </cell>
          <cell r="AU67">
            <v>3.6028373334539257E-3</v>
          </cell>
          <cell r="AV67">
            <v>0</v>
          </cell>
          <cell r="AW67">
            <v>0</v>
          </cell>
          <cell r="AY67">
            <v>0</v>
          </cell>
          <cell r="AZ67">
            <v>0</v>
          </cell>
          <cell r="BA67">
            <v>0</v>
          </cell>
          <cell r="BB67">
            <v>0</v>
          </cell>
          <cell r="BC67">
            <v>0</v>
          </cell>
          <cell r="BD67">
            <v>0</v>
          </cell>
          <cell r="BE67">
            <v>0</v>
          </cell>
          <cell r="BF67">
            <v>0</v>
          </cell>
          <cell r="BG67">
            <v>0</v>
          </cell>
          <cell r="BH67">
            <v>0</v>
          </cell>
          <cell r="BJ67">
            <v>0</v>
          </cell>
          <cell r="BL67">
            <v>0</v>
          </cell>
          <cell r="BM67">
            <v>0</v>
          </cell>
          <cell r="BN67">
            <v>0</v>
          </cell>
          <cell r="BO67">
            <v>0</v>
          </cell>
          <cell r="BQ67">
            <v>0</v>
          </cell>
          <cell r="BR67">
            <v>0</v>
          </cell>
          <cell r="BS67">
            <v>0</v>
          </cell>
          <cell r="BT67">
            <v>0</v>
          </cell>
          <cell r="CB67">
            <v>0</v>
          </cell>
          <cell r="CC67">
            <v>0</v>
          </cell>
          <cell r="CD67">
            <v>0</v>
          </cell>
          <cell r="CE67">
            <v>0</v>
          </cell>
          <cell r="CF67">
            <v>0</v>
          </cell>
          <cell r="CI67">
            <v>0</v>
          </cell>
          <cell r="CJ67">
            <v>0</v>
          </cell>
          <cell r="CK67">
            <v>0</v>
          </cell>
          <cell r="CV67">
            <v>3.375899071087787E-3</v>
          </cell>
          <cell r="DG67">
            <v>146863084</v>
          </cell>
          <cell r="DR67">
            <v>53762735.439999938</v>
          </cell>
          <cell r="EC67">
            <v>2.7316892043914232</v>
          </cell>
          <cell r="EN67">
            <v>2.4095909012463064E-2</v>
          </cell>
        </row>
        <row r="68">
          <cell r="B68">
            <v>22000</v>
          </cell>
          <cell r="C68" t="str">
            <v>Department Of Public Instruction</v>
          </cell>
          <cell r="D68">
            <v>3.3172261313166723E-3</v>
          </cell>
          <cell r="E68">
            <v>5739574.6814776557</v>
          </cell>
          <cell r="F68">
            <v>4475278.0066782935</v>
          </cell>
          <cell r="G68">
            <v>-1917823</v>
          </cell>
          <cell r="H68">
            <v>-1601545.2821513026</v>
          </cell>
          <cell r="I68">
            <v>-66274.9655678493</v>
          </cell>
          <cell r="J68">
            <v>4843398.0570566515</v>
          </cell>
          <cell r="K68">
            <v>0</v>
          </cell>
          <cell r="L68">
            <v>-254480.17437747269</v>
          </cell>
          <cell r="M68">
            <v>45668.290833669147</v>
          </cell>
          <cell r="N68">
            <v>1721.5740176307265</v>
          </cell>
          <cell r="O68">
            <v>-776.92753221567784</v>
          </cell>
          <cell r="P68">
            <v>0</v>
          </cell>
          <cell r="Q68">
            <v>0</v>
          </cell>
          <cell r="R68">
            <v>0</v>
          </cell>
          <cell r="S68">
            <v>11264740.26043506</v>
          </cell>
          <cell r="T68">
            <v>522088.59000000032</v>
          </cell>
          <cell r="U68">
            <v>24216990.285283256</v>
          </cell>
          <cell r="V68">
            <v>182673.16333467659</v>
          </cell>
          <cell r="W68">
            <v>0</v>
          </cell>
          <cell r="X68">
            <v>24921752.038617931</v>
          </cell>
          <cell r="Y68">
            <v>10111207</v>
          </cell>
          <cell r="Z68">
            <v>0</v>
          </cell>
          <cell r="AA68">
            <v>0</v>
          </cell>
          <cell r="AB68">
            <v>331374.82783924654</v>
          </cell>
          <cell r="AC68">
            <v>10442581.827839246</v>
          </cell>
          <cell r="AD68" t="str">
            <v>N/A</v>
          </cell>
          <cell r="AE68">
            <v>2904968</v>
          </cell>
          <cell r="AF68">
            <v>2904967</v>
          </cell>
          <cell r="AG68">
            <v>2904967</v>
          </cell>
          <cell r="AH68">
            <v>2904967</v>
          </cell>
          <cell r="AI68">
            <v>2859299</v>
          </cell>
          <cell r="AJ68">
            <v>0</v>
          </cell>
          <cell r="AK68">
            <v>14479168</v>
          </cell>
          <cell r="AL68">
            <v>122114399</v>
          </cell>
          <cell r="AM68">
            <v>11264740.26043506</v>
          </cell>
          <cell r="AN68">
            <v>-3547697.5900000003</v>
          </cell>
          <cell r="AO68">
            <v>24068288.620778687</v>
          </cell>
          <cell r="AP68">
            <v>0</v>
          </cell>
          <cell r="AQ68">
            <v>-9589118.4100000001</v>
          </cell>
          <cell r="AR68">
            <v>0</v>
          </cell>
          <cell r="AS68">
            <v>0</v>
          </cell>
          <cell r="AT68">
            <v>144310611.88121375</v>
          </cell>
          <cell r="AU68">
            <v>3.6831930488218484E-3</v>
          </cell>
          <cell r="AV68">
            <v>0</v>
          </cell>
          <cell r="AW68">
            <v>0</v>
          </cell>
          <cell r="AY68">
            <v>0</v>
          </cell>
          <cell r="AZ68">
            <v>0</v>
          </cell>
          <cell r="BA68">
            <v>0</v>
          </cell>
          <cell r="BB68">
            <v>0</v>
          </cell>
          <cell r="BC68">
            <v>0</v>
          </cell>
          <cell r="BD68">
            <v>0</v>
          </cell>
          <cell r="BE68">
            <v>0</v>
          </cell>
          <cell r="BF68">
            <v>0</v>
          </cell>
          <cell r="BG68">
            <v>0</v>
          </cell>
          <cell r="BH68">
            <v>0</v>
          </cell>
          <cell r="BJ68">
            <v>0</v>
          </cell>
          <cell r="BL68">
            <v>0</v>
          </cell>
          <cell r="BM68">
            <v>0</v>
          </cell>
          <cell r="BN68">
            <v>0</v>
          </cell>
          <cell r="BO68">
            <v>0</v>
          </cell>
          <cell r="BQ68">
            <v>0</v>
          </cell>
          <cell r="BR68">
            <v>0</v>
          </cell>
          <cell r="BS68">
            <v>0</v>
          </cell>
          <cell r="BT68">
            <v>0</v>
          </cell>
          <cell r="CB68">
            <v>0</v>
          </cell>
          <cell r="CC68">
            <v>0</v>
          </cell>
          <cell r="CD68">
            <v>0</v>
          </cell>
          <cell r="CE68">
            <v>0</v>
          </cell>
          <cell r="CF68">
            <v>0</v>
          </cell>
          <cell r="CI68">
            <v>0</v>
          </cell>
          <cell r="CJ68">
            <v>0</v>
          </cell>
          <cell r="CK68">
            <v>0</v>
          </cell>
          <cell r="CV68">
            <v>3.3172261313166723E-3</v>
          </cell>
          <cell r="DG68">
            <v>144310612</v>
          </cell>
          <cell r="DR68">
            <v>61444720.999999948</v>
          </cell>
          <cell r="EC68">
            <v>2.3486250674000151</v>
          </cell>
          <cell r="EN68">
            <v>2.4095909012463064E-2</v>
          </cell>
        </row>
        <row r="69">
          <cell r="B69">
            <v>23000</v>
          </cell>
          <cell r="C69" t="str">
            <v>University Of North Carolina At Asheville</v>
          </cell>
          <cell r="D69">
            <v>2.5507239281802501E-3</v>
          </cell>
          <cell r="E69">
            <v>4413347.1454994427</v>
          </cell>
          <cell r="F69">
            <v>3441187.9820692898</v>
          </cell>
          <cell r="G69">
            <v>253446</v>
          </cell>
          <cell r="H69">
            <v>-1231480.6743747857</v>
          </cell>
          <cell r="I69">
            <v>-50960.993860896808</v>
          </cell>
          <cell r="J69">
            <v>3724247.5576823335</v>
          </cell>
          <cell r="K69">
            <v>0</v>
          </cell>
          <cell r="L69">
            <v>-195678.14925371343</v>
          </cell>
          <cell r="M69">
            <v>35115.846064524587</v>
          </cell>
          <cell r="N69">
            <v>1323.7747042469862</v>
          </cell>
          <cell r="O69">
            <v>-597.40505121909632</v>
          </cell>
          <cell r="P69">
            <v>0</v>
          </cell>
          <cell r="Q69">
            <v>0</v>
          </cell>
          <cell r="R69">
            <v>0</v>
          </cell>
          <cell r="S69">
            <v>10389951.083479226</v>
          </cell>
          <cell r="T69">
            <v>1292965</v>
          </cell>
          <cell r="U69">
            <v>18621237.788411669</v>
          </cell>
          <cell r="V69">
            <v>140463.38425809835</v>
          </cell>
          <cell r="W69">
            <v>0</v>
          </cell>
          <cell r="X69">
            <v>20054666.172669768</v>
          </cell>
          <cell r="Y69">
            <v>25737.870000000112</v>
          </cell>
          <cell r="Z69">
            <v>0</v>
          </cell>
          <cell r="AA69">
            <v>0</v>
          </cell>
          <cell r="AB69">
            <v>254804.96930448402</v>
          </cell>
          <cell r="AC69">
            <v>280542.83930448414</v>
          </cell>
          <cell r="AD69" t="str">
            <v>N/A</v>
          </cell>
          <cell r="AE69">
            <v>3961847</v>
          </cell>
          <cell r="AF69">
            <v>3961848</v>
          </cell>
          <cell r="AG69">
            <v>3961848</v>
          </cell>
          <cell r="AH69">
            <v>3961848</v>
          </cell>
          <cell r="AI69">
            <v>3926733</v>
          </cell>
          <cell r="AJ69">
            <v>0</v>
          </cell>
          <cell r="AK69">
            <v>19774124</v>
          </cell>
          <cell r="AL69">
            <v>83016401</v>
          </cell>
          <cell r="AM69">
            <v>10389951.083479226</v>
          </cell>
          <cell r="AN69">
            <v>-2215314.13</v>
          </cell>
          <cell r="AO69">
            <v>18506896.203365285</v>
          </cell>
          <cell r="AP69">
            <v>0</v>
          </cell>
          <cell r="AQ69">
            <v>1267227.1299999999</v>
          </cell>
          <cell r="AR69">
            <v>0</v>
          </cell>
          <cell r="AS69">
            <v>0</v>
          </cell>
          <cell r="AT69">
            <v>110965161.28684451</v>
          </cell>
          <cell r="AU69">
            <v>2.5039261020446458E-3</v>
          </cell>
          <cell r="AV69">
            <v>0</v>
          </cell>
          <cell r="AW69">
            <v>0</v>
          </cell>
          <cell r="AY69">
            <v>0</v>
          </cell>
          <cell r="AZ69">
            <v>0</v>
          </cell>
          <cell r="BA69">
            <v>0</v>
          </cell>
          <cell r="BB69">
            <v>0</v>
          </cell>
          <cell r="BC69">
            <v>0</v>
          </cell>
          <cell r="BD69">
            <v>0</v>
          </cell>
          <cell r="BE69">
            <v>0</v>
          </cell>
          <cell r="BF69">
            <v>0</v>
          </cell>
          <cell r="BG69">
            <v>0</v>
          </cell>
          <cell r="BH69">
            <v>0</v>
          </cell>
          <cell r="BJ69">
            <v>0</v>
          </cell>
          <cell r="BL69">
            <v>0</v>
          </cell>
          <cell r="BM69">
            <v>0</v>
          </cell>
          <cell r="BN69">
            <v>0</v>
          </cell>
          <cell r="BO69">
            <v>0</v>
          </cell>
          <cell r="BQ69">
            <v>0</v>
          </cell>
          <cell r="BR69">
            <v>0</v>
          </cell>
          <cell r="BS69">
            <v>0</v>
          </cell>
          <cell r="BT69">
            <v>0</v>
          </cell>
          <cell r="CB69">
            <v>0</v>
          </cell>
          <cell r="CC69">
            <v>0</v>
          </cell>
          <cell r="CD69">
            <v>0</v>
          </cell>
          <cell r="CE69">
            <v>0</v>
          </cell>
          <cell r="CF69">
            <v>0</v>
          </cell>
          <cell r="CI69">
            <v>0</v>
          </cell>
          <cell r="CJ69">
            <v>0</v>
          </cell>
          <cell r="CK69">
            <v>0</v>
          </cell>
          <cell r="CV69">
            <v>2.5507239281802501E-3</v>
          </cell>
          <cell r="DG69">
            <v>110965161</v>
          </cell>
          <cell r="DR69">
            <v>37896518.979999989</v>
          </cell>
          <cell r="EC69">
            <v>2.9281095991577017</v>
          </cell>
          <cell r="EN69">
            <v>2.4095909012463064E-2</v>
          </cell>
        </row>
        <row r="70">
          <cell r="B70">
            <v>23100</v>
          </cell>
          <cell r="C70" t="str">
            <v>University Of North Carolina At Charlotte</v>
          </cell>
          <cell r="D70">
            <v>1.4787953680502413E-2</v>
          </cell>
          <cell r="E70">
            <v>25586607.959640902</v>
          </cell>
          <cell r="F70">
            <v>19950465.012121905</v>
          </cell>
          <cell r="G70">
            <v>1673013</v>
          </cell>
          <cell r="H70">
            <v>-7139572.797311876</v>
          </cell>
          <cell r="I70">
            <v>-295448.99328440969</v>
          </cell>
          <cell r="J70">
            <v>21591517.517547164</v>
          </cell>
          <cell r="K70">
            <v>0</v>
          </cell>
          <cell r="L70">
            <v>-1134454.1741586181</v>
          </cell>
          <cell r="M70">
            <v>203585.93076919852</v>
          </cell>
          <cell r="N70">
            <v>7674.652201107142</v>
          </cell>
          <cell r="O70">
            <v>-3463.48663151047</v>
          </cell>
          <cell r="P70">
            <v>0</v>
          </cell>
          <cell r="Q70">
            <v>0</v>
          </cell>
          <cell r="R70">
            <v>0</v>
          </cell>
          <cell r="S70">
            <v>60439924.620893866</v>
          </cell>
          <cell r="T70">
            <v>8788706</v>
          </cell>
          <cell r="U70">
            <v>107957587.58773582</v>
          </cell>
          <cell r="V70">
            <v>814343.72307679406</v>
          </cell>
          <cell r="W70">
            <v>0</v>
          </cell>
          <cell r="X70">
            <v>117560637.31081261</v>
          </cell>
          <cell r="Y70">
            <v>423641.47000000067</v>
          </cell>
          <cell r="Z70">
            <v>0</v>
          </cell>
          <cell r="AA70">
            <v>0</v>
          </cell>
          <cell r="AB70">
            <v>1477244.9664220484</v>
          </cell>
          <cell r="AC70">
            <v>1900886.4364220491</v>
          </cell>
          <cell r="AD70" t="str">
            <v>N/A</v>
          </cell>
          <cell r="AE70">
            <v>23172667</v>
          </cell>
          <cell r="AF70">
            <v>23172667</v>
          </cell>
          <cell r="AG70">
            <v>23172667</v>
          </cell>
          <cell r="AH70">
            <v>23172667</v>
          </cell>
          <cell r="AI70">
            <v>22969082</v>
          </cell>
          <cell r="AJ70">
            <v>0</v>
          </cell>
          <cell r="AK70">
            <v>115659750</v>
          </cell>
          <cell r="AL70">
            <v>479740661</v>
          </cell>
          <cell r="AM70">
            <v>60439924.620893866</v>
          </cell>
          <cell r="AN70">
            <v>-12514087.529999999</v>
          </cell>
          <cell r="AO70">
            <v>107294686.34439057</v>
          </cell>
          <cell r="AP70">
            <v>0</v>
          </cell>
          <cell r="AQ70">
            <v>8365064.5299999993</v>
          </cell>
          <cell r="AR70">
            <v>0</v>
          </cell>
          <cell r="AS70">
            <v>0</v>
          </cell>
          <cell r="AT70">
            <v>643326248.96528435</v>
          </cell>
          <cell r="AU70">
            <v>1.4469853589673579E-2</v>
          </cell>
          <cell r="AV70">
            <v>0</v>
          </cell>
          <cell r="AW70">
            <v>0</v>
          </cell>
          <cell r="AY70">
            <v>0</v>
          </cell>
          <cell r="AZ70">
            <v>0</v>
          </cell>
          <cell r="BA70">
            <v>0</v>
          </cell>
          <cell r="BB70">
            <v>0</v>
          </cell>
          <cell r="BC70">
            <v>0</v>
          </cell>
          <cell r="BD70">
            <v>0</v>
          </cell>
          <cell r="BE70">
            <v>0</v>
          </cell>
          <cell r="BF70">
            <v>0</v>
          </cell>
          <cell r="BG70">
            <v>0</v>
          </cell>
          <cell r="BH70">
            <v>0</v>
          </cell>
          <cell r="BJ70">
            <v>0</v>
          </cell>
          <cell r="BL70">
            <v>0</v>
          </cell>
          <cell r="BM70">
            <v>0</v>
          </cell>
          <cell r="BN70">
            <v>0</v>
          </cell>
          <cell r="BO70">
            <v>0</v>
          </cell>
          <cell r="BQ70">
            <v>0</v>
          </cell>
          <cell r="BR70">
            <v>0</v>
          </cell>
          <cell r="BS70">
            <v>0</v>
          </cell>
          <cell r="BT70">
            <v>0</v>
          </cell>
          <cell r="CB70">
            <v>0</v>
          </cell>
          <cell r="CC70">
            <v>0</v>
          </cell>
          <cell r="CD70">
            <v>0</v>
          </cell>
          <cell r="CE70">
            <v>0</v>
          </cell>
          <cell r="CF70">
            <v>0</v>
          </cell>
          <cell r="CI70">
            <v>0</v>
          </cell>
          <cell r="CJ70">
            <v>0</v>
          </cell>
          <cell r="CK70">
            <v>0</v>
          </cell>
          <cell r="CV70">
            <v>1.4787953680502413E-2</v>
          </cell>
          <cell r="DG70">
            <v>643326249</v>
          </cell>
          <cell r="DR70">
            <v>214830271.9000006</v>
          </cell>
          <cell r="EC70">
            <v>2.9945791312848877</v>
          </cell>
          <cell r="EN70">
            <v>2.4095909012463064E-2</v>
          </cell>
        </row>
        <row r="71">
          <cell r="B71">
            <v>23200</v>
          </cell>
          <cell r="C71" t="str">
            <v>University Of North Carolina At Wilmington</v>
          </cell>
          <cell r="D71">
            <v>7.7945945589833572E-3</v>
          </cell>
          <cell r="E71">
            <v>13486466.044859931</v>
          </cell>
          <cell r="F71">
            <v>10515706.864682984</v>
          </cell>
          <cell r="G71">
            <v>1707341</v>
          </cell>
          <cell r="H71">
            <v>-3763203.2451363518</v>
          </cell>
          <cell r="I71">
            <v>-155728.45068808264</v>
          </cell>
          <cell r="J71">
            <v>11380690.567374645</v>
          </cell>
          <cell r="K71">
            <v>0</v>
          </cell>
          <cell r="L71">
            <v>-597960.3753406062</v>
          </cell>
          <cell r="M71">
            <v>107308.27419018831</v>
          </cell>
          <cell r="N71">
            <v>4045.2386842211827</v>
          </cell>
          <cell r="O71">
            <v>-1825.5719916594921</v>
          </cell>
          <cell r="P71">
            <v>0</v>
          </cell>
          <cell r="Q71">
            <v>0</v>
          </cell>
          <cell r="R71">
            <v>0</v>
          </cell>
          <cell r="S71">
            <v>32682840.346635271</v>
          </cell>
          <cell r="T71">
            <v>8768783</v>
          </cell>
          <cell r="U71">
            <v>56903452.836873226</v>
          </cell>
          <cell r="V71">
            <v>429233.09676075325</v>
          </cell>
          <cell r="W71">
            <v>0</v>
          </cell>
          <cell r="X71">
            <v>66101468.933633976</v>
          </cell>
          <cell r="Y71">
            <v>232081.92000000086</v>
          </cell>
          <cell r="Z71">
            <v>0</v>
          </cell>
          <cell r="AA71">
            <v>0</v>
          </cell>
          <cell r="AB71">
            <v>778642.25344041316</v>
          </cell>
          <cell r="AC71">
            <v>1010724.173440414</v>
          </cell>
          <cell r="AD71" t="str">
            <v>N/A</v>
          </cell>
          <cell r="AE71">
            <v>13039611</v>
          </cell>
          <cell r="AF71">
            <v>13039611</v>
          </cell>
          <cell r="AG71">
            <v>13039611</v>
          </cell>
          <cell r="AH71">
            <v>13039611</v>
          </cell>
          <cell r="AI71">
            <v>12932303</v>
          </cell>
          <cell r="AJ71">
            <v>0</v>
          </cell>
          <cell r="AK71">
            <v>65090747</v>
          </cell>
          <cell r="AL71">
            <v>247903292</v>
          </cell>
          <cell r="AM71">
            <v>32682840.346635271</v>
          </cell>
          <cell r="AN71">
            <v>-6585519.0799999991</v>
          </cell>
          <cell r="AO71">
            <v>56554043.680193573</v>
          </cell>
          <cell r="AP71">
            <v>0</v>
          </cell>
          <cell r="AQ71">
            <v>8536701.0799999982</v>
          </cell>
          <cell r="AR71">
            <v>0</v>
          </cell>
          <cell r="AS71">
            <v>0</v>
          </cell>
          <cell r="AT71">
            <v>339091358.02682883</v>
          </cell>
          <cell r="AU71">
            <v>7.47721556569761E-3</v>
          </cell>
          <cell r="AV71">
            <v>0</v>
          </cell>
          <cell r="AW71">
            <v>0</v>
          </cell>
          <cell r="AY71">
            <v>0</v>
          </cell>
          <cell r="AZ71">
            <v>0</v>
          </cell>
          <cell r="BA71">
            <v>0</v>
          </cell>
          <cell r="BB71">
            <v>0</v>
          </cell>
          <cell r="BC71">
            <v>0</v>
          </cell>
          <cell r="BD71">
            <v>0</v>
          </cell>
          <cell r="BE71">
            <v>0</v>
          </cell>
          <cell r="BF71">
            <v>0</v>
          </cell>
          <cell r="BG71">
            <v>0</v>
          </cell>
          <cell r="BH71">
            <v>0</v>
          </cell>
          <cell r="BJ71">
            <v>0</v>
          </cell>
          <cell r="BL71">
            <v>0</v>
          </cell>
          <cell r="BM71">
            <v>0</v>
          </cell>
          <cell r="BN71">
            <v>0</v>
          </cell>
          <cell r="BO71">
            <v>0</v>
          </cell>
          <cell r="BQ71">
            <v>0</v>
          </cell>
          <cell r="BR71">
            <v>0</v>
          </cell>
          <cell r="BS71">
            <v>0</v>
          </cell>
          <cell r="BT71">
            <v>0</v>
          </cell>
          <cell r="CB71">
            <v>0</v>
          </cell>
          <cell r="CC71">
            <v>0</v>
          </cell>
          <cell r="CD71">
            <v>0</v>
          </cell>
          <cell r="CE71">
            <v>0</v>
          </cell>
          <cell r="CF71">
            <v>0</v>
          </cell>
          <cell r="CI71">
            <v>0</v>
          </cell>
          <cell r="CJ71">
            <v>0</v>
          </cell>
          <cell r="CK71">
            <v>0</v>
          </cell>
          <cell r="CV71">
            <v>7.7945945589833572E-3</v>
          </cell>
          <cell r="DG71">
            <v>339091357</v>
          </cell>
          <cell r="DR71">
            <v>113827268.77999999</v>
          </cell>
          <cell r="EC71">
            <v>2.9789993262104875</v>
          </cell>
          <cell r="EN71">
            <v>2.4095909012463064E-2</v>
          </cell>
        </row>
        <row r="72">
          <cell r="B72">
            <v>30000</v>
          </cell>
          <cell r="C72" t="str">
            <v>Yancey County Schools</v>
          </cell>
          <cell r="D72">
            <v>8.7413810180883708E-4</v>
          </cell>
          <cell r="E72">
            <v>1512462.7380363487</v>
          </cell>
          <cell r="F72">
            <v>1179301.8826461027</v>
          </cell>
          <cell r="G72">
            <v>-89839</v>
          </cell>
          <cell r="H72">
            <v>-422030.84670171747</v>
          </cell>
          <cell r="I72">
            <v>-17464.432723472757</v>
          </cell>
          <cell r="J72">
            <v>1276306.9553596072</v>
          </cell>
          <cell r="K72">
            <v>0</v>
          </cell>
          <cell r="L72">
            <v>-67059.286214536944</v>
          </cell>
          <cell r="M72">
            <v>12034.269441363733</v>
          </cell>
          <cell r="N72">
            <v>453.66019207675026</v>
          </cell>
          <cell r="O72">
            <v>-204.73188482464772</v>
          </cell>
          <cell r="P72">
            <v>0</v>
          </cell>
          <cell r="Q72">
            <v>0</v>
          </cell>
          <cell r="R72">
            <v>0</v>
          </cell>
          <cell r="S72">
            <v>3383961.208150947</v>
          </cell>
          <cell r="T72">
            <v>0</v>
          </cell>
          <cell r="U72">
            <v>6381534.7767980359</v>
          </cell>
          <cell r="V72">
            <v>48137.077765454931</v>
          </cell>
          <cell r="W72">
            <v>0</v>
          </cell>
          <cell r="X72">
            <v>6429671.8545634905</v>
          </cell>
          <cell r="Y72">
            <v>449197.74</v>
          </cell>
          <cell r="Z72">
            <v>0</v>
          </cell>
          <cell r="AA72">
            <v>0</v>
          </cell>
          <cell r="AB72">
            <v>87322.163617363782</v>
          </cell>
          <cell r="AC72">
            <v>536519.90361736377</v>
          </cell>
          <cell r="AD72" t="str">
            <v>N/A</v>
          </cell>
          <cell r="AE72">
            <v>1181038</v>
          </cell>
          <cell r="AF72">
            <v>1181037</v>
          </cell>
          <cell r="AG72">
            <v>1181037</v>
          </cell>
          <cell r="AH72">
            <v>1181037</v>
          </cell>
          <cell r="AI72">
            <v>1169003</v>
          </cell>
          <cell r="AJ72">
            <v>0</v>
          </cell>
          <cell r="AK72">
            <v>5893152</v>
          </cell>
          <cell r="AL72">
            <v>29498154</v>
          </cell>
          <cell r="AM72">
            <v>3383961.208150947</v>
          </cell>
          <cell r="AN72">
            <v>-747288.26</v>
          </cell>
          <cell r="AO72">
            <v>6342349.6909461282</v>
          </cell>
          <cell r="AP72">
            <v>0</v>
          </cell>
          <cell r="AQ72">
            <v>-449197.74</v>
          </cell>
          <cell r="AR72">
            <v>0</v>
          </cell>
          <cell r="AS72">
            <v>0</v>
          </cell>
          <cell r="AT72">
            <v>38027978.89909707</v>
          </cell>
          <cell r="AU72">
            <v>8.8971815419173334E-4</v>
          </cell>
          <cell r="AV72">
            <v>0</v>
          </cell>
          <cell r="AW72">
            <v>0</v>
          </cell>
          <cell r="AY72">
            <v>0</v>
          </cell>
          <cell r="AZ72">
            <v>0</v>
          </cell>
          <cell r="BA72">
            <v>0</v>
          </cell>
          <cell r="BB72">
            <v>0</v>
          </cell>
          <cell r="BC72">
            <v>0</v>
          </cell>
          <cell r="BD72">
            <v>0</v>
          </cell>
          <cell r="BE72">
            <v>0</v>
          </cell>
          <cell r="BF72">
            <v>0</v>
          </cell>
          <cell r="BG72">
            <v>0</v>
          </cell>
          <cell r="BH72">
            <v>0</v>
          </cell>
          <cell r="BJ72">
            <v>0</v>
          </cell>
          <cell r="BL72">
            <v>0</v>
          </cell>
          <cell r="BM72">
            <v>0</v>
          </cell>
          <cell r="BN72">
            <v>0</v>
          </cell>
          <cell r="BO72">
            <v>0</v>
          </cell>
          <cell r="BQ72">
            <v>0</v>
          </cell>
          <cell r="BR72">
            <v>0</v>
          </cell>
          <cell r="BS72">
            <v>0</v>
          </cell>
          <cell r="BT72">
            <v>0</v>
          </cell>
          <cell r="CB72">
            <v>0</v>
          </cell>
          <cell r="CC72">
            <v>0</v>
          </cell>
          <cell r="CD72">
            <v>0</v>
          </cell>
          <cell r="CE72">
            <v>0</v>
          </cell>
          <cell r="CF72">
            <v>0</v>
          </cell>
          <cell r="CI72">
            <v>0</v>
          </cell>
          <cell r="CJ72">
            <v>0</v>
          </cell>
          <cell r="CK72">
            <v>0</v>
          </cell>
          <cell r="CV72">
            <v>8.7413810180883708E-4</v>
          </cell>
          <cell r="DG72">
            <v>38027979</v>
          </cell>
          <cell r="DR72">
            <v>13112906.86999999</v>
          </cell>
          <cell r="EC72">
            <v>2.9000418730191155</v>
          </cell>
          <cell r="EN72">
            <v>2.4095909012463064E-2</v>
          </cell>
        </row>
        <row r="73">
          <cell r="B73">
            <v>30100</v>
          </cell>
          <cell r="C73" t="str">
            <v>Alamance County Schools</v>
          </cell>
          <cell r="D73">
            <v>7.7277866075530473E-3</v>
          </cell>
          <cell r="E73">
            <v>13370872.711342268</v>
          </cell>
          <cell r="F73">
            <v>10425576.091599805</v>
          </cell>
          <cell r="G73">
            <v>1425662</v>
          </cell>
          <cell r="H73">
            <v>-3730948.5976725272</v>
          </cell>
          <cell r="I73">
            <v>-154393.69251802537</v>
          </cell>
          <cell r="J73">
            <v>11283145.965546411</v>
          </cell>
          <cell r="K73">
            <v>0</v>
          </cell>
          <cell r="L73">
            <v>-592835.22002807446</v>
          </cell>
          <cell r="M73">
            <v>106388.5283437663</v>
          </cell>
          <cell r="N73">
            <v>4010.5666935878803</v>
          </cell>
          <cell r="O73">
            <v>-1809.9249013549993</v>
          </cell>
          <cell r="P73">
            <v>0</v>
          </cell>
          <cell r="Q73">
            <v>0</v>
          </cell>
          <cell r="R73">
            <v>0</v>
          </cell>
          <cell r="S73">
            <v>32135668.428405862</v>
          </cell>
          <cell r="T73">
            <v>7473060</v>
          </cell>
          <cell r="U73">
            <v>56415729.827732056</v>
          </cell>
          <cell r="V73">
            <v>425554.11337506521</v>
          </cell>
          <cell r="W73">
            <v>0</v>
          </cell>
          <cell r="X73">
            <v>64314343.941107124</v>
          </cell>
          <cell r="Y73">
            <v>344752.54999999981</v>
          </cell>
          <cell r="Z73">
            <v>0</v>
          </cell>
          <cell r="AA73">
            <v>0</v>
          </cell>
          <cell r="AB73">
            <v>771968.4625901269</v>
          </cell>
          <cell r="AC73">
            <v>1116721.0125901266</v>
          </cell>
          <cell r="AD73" t="str">
            <v>N/A</v>
          </cell>
          <cell r="AE73">
            <v>12660802</v>
          </cell>
          <cell r="AF73">
            <v>12660803</v>
          </cell>
          <cell r="AG73">
            <v>12660803</v>
          </cell>
          <cell r="AH73">
            <v>12660803</v>
          </cell>
          <cell r="AI73">
            <v>12554414</v>
          </cell>
          <cell r="AJ73">
            <v>0</v>
          </cell>
          <cell r="AK73">
            <v>63197625</v>
          </cell>
          <cell r="AL73">
            <v>247243176</v>
          </cell>
          <cell r="AM73">
            <v>32135668.428405862</v>
          </cell>
          <cell r="AN73">
            <v>-6391482.4500000002</v>
          </cell>
          <cell r="AO73">
            <v>56069315.478516996</v>
          </cell>
          <cell r="AP73">
            <v>0</v>
          </cell>
          <cell r="AQ73">
            <v>7128307.4500000002</v>
          </cell>
          <cell r="AR73">
            <v>0</v>
          </cell>
          <cell r="AS73">
            <v>0</v>
          </cell>
          <cell r="AT73">
            <v>336184984.90692288</v>
          </cell>
          <cell r="AU73">
            <v>7.4573052725717048E-3</v>
          </cell>
          <cell r="AV73">
            <v>0</v>
          </cell>
          <cell r="AW73">
            <v>0</v>
          </cell>
          <cell r="AY73">
            <v>0</v>
          </cell>
          <cell r="AZ73">
            <v>0</v>
          </cell>
          <cell r="BA73">
            <v>0</v>
          </cell>
          <cell r="BB73">
            <v>0</v>
          </cell>
          <cell r="BC73">
            <v>0</v>
          </cell>
          <cell r="BD73">
            <v>0</v>
          </cell>
          <cell r="BE73">
            <v>0</v>
          </cell>
          <cell r="BF73">
            <v>0</v>
          </cell>
          <cell r="BG73">
            <v>0</v>
          </cell>
          <cell r="BH73">
            <v>0</v>
          </cell>
          <cell r="BJ73">
            <v>0</v>
          </cell>
          <cell r="BL73">
            <v>0</v>
          </cell>
          <cell r="BM73">
            <v>0</v>
          </cell>
          <cell r="BN73">
            <v>0</v>
          </cell>
          <cell r="BO73">
            <v>0</v>
          </cell>
          <cell r="BQ73">
            <v>0</v>
          </cell>
          <cell r="BR73">
            <v>0</v>
          </cell>
          <cell r="BS73">
            <v>0</v>
          </cell>
          <cell r="BT73">
            <v>0</v>
          </cell>
          <cell r="CB73">
            <v>0</v>
          </cell>
          <cell r="CC73">
            <v>0</v>
          </cell>
          <cell r="CD73">
            <v>0</v>
          </cell>
          <cell r="CE73">
            <v>0</v>
          </cell>
          <cell r="CF73">
            <v>0</v>
          </cell>
          <cell r="CI73">
            <v>0</v>
          </cell>
          <cell r="CJ73">
            <v>0</v>
          </cell>
          <cell r="CK73">
            <v>0</v>
          </cell>
          <cell r="CV73">
            <v>7.7277866075530473E-3</v>
          </cell>
          <cell r="DG73">
            <v>336184984</v>
          </cell>
          <cell r="DR73">
            <v>110519985.77999982</v>
          </cell>
          <cell r="EC73">
            <v>3.0418478759959946</v>
          </cell>
          <cell r="EN73">
            <v>2.4095909012463064E-2</v>
          </cell>
        </row>
        <row r="74">
          <cell r="B74">
            <v>30102</v>
          </cell>
          <cell r="C74" t="str">
            <v>Clover Garden Charter School</v>
          </cell>
          <cell r="D74">
            <v>1.4425642015125479E-4</v>
          </cell>
          <cell r="E74">
            <v>249597.24298690105</v>
          </cell>
          <cell r="F74">
            <v>194616.69445151981</v>
          </cell>
          <cell r="G74">
            <v>145691</v>
          </cell>
          <cell r="H74">
            <v>-69646.499806625055</v>
          </cell>
          <cell r="I74">
            <v>-2882.1035708743884</v>
          </cell>
          <cell r="J74">
            <v>210625.15409560309</v>
          </cell>
          <cell r="K74">
            <v>0</v>
          </cell>
          <cell r="L74">
            <v>-11066.595252157322</v>
          </cell>
          <cell r="M74">
            <v>1985.9798184685681</v>
          </cell>
          <cell r="N74">
            <v>74.866196930098212</v>
          </cell>
          <cell r="O74">
            <v>-33.786296163625387</v>
          </cell>
          <cell r="P74">
            <v>0</v>
          </cell>
          <cell r="Q74">
            <v>0</v>
          </cell>
          <cell r="R74">
            <v>0</v>
          </cell>
          <cell r="S74">
            <v>718961.95262360224</v>
          </cell>
          <cell r="T74">
            <v>741587</v>
          </cell>
          <cell r="U74">
            <v>1053125.7704780155</v>
          </cell>
          <cell r="V74">
            <v>7943.9192738742722</v>
          </cell>
          <cell r="W74">
            <v>0</v>
          </cell>
          <cell r="X74">
            <v>1802656.6897518898</v>
          </cell>
          <cell r="Y74">
            <v>13132.039999999994</v>
          </cell>
          <cell r="Z74">
            <v>0</v>
          </cell>
          <cell r="AA74">
            <v>0</v>
          </cell>
          <cell r="AB74">
            <v>14410.517854371941</v>
          </cell>
          <cell r="AC74">
            <v>27542.557854371935</v>
          </cell>
          <cell r="AD74" t="str">
            <v>N/A</v>
          </cell>
          <cell r="AE74">
            <v>355420</v>
          </cell>
          <cell r="AF74">
            <v>355420</v>
          </cell>
          <cell r="AG74">
            <v>355420</v>
          </cell>
          <cell r="AH74">
            <v>355420</v>
          </cell>
          <cell r="AI74">
            <v>353434</v>
          </cell>
          <cell r="AJ74">
            <v>0</v>
          </cell>
          <cell r="AK74">
            <v>1775114</v>
          </cell>
          <cell r="AL74">
            <v>3892844</v>
          </cell>
          <cell r="AM74">
            <v>718961.95262360224</v>
          </cell>
          <cell r="AN74">
            <v>-111275.96</v>
          </cell>
          <cell r="AO74">
            <v>1046659.1718975179</v>
          </cell>
          <cell r="AP74">
            <v>0</v>
          </cell>
          <cell r="AQ74">
            <v>728454.96</v>
          </cell>
          <cell r="AR74">
            <v>0</v>
          </cell>
          <cell r="AS74">
            <v>0</v>
          </cell>
          <cell r="AT74">
            <v>6275644.1245211195</v>
          </cell>
          <cell r="AU74">
            <v>1.1741527525209222E-4</v>
          </cell>
          <cell r="AV74">
            <v>0</v>
          </cell>
          <cell r="AW74">
            <v>0</v>
          </cell>
          <cell r="AY74">
            <v>0</v>
          </cell>
          <cell r="AZ74">
            <v>0</v>
          </cell>
          <cell r="BA74">
            <v>0</v>
          </cell>
          <cell r="BB74">
            <v>0</v>
          </cell>
          <cell r="BC74">
            <v>0</v>
          </cell>
          <cell r="BD74">
            <v>0</v>
          </cell>
          <cell r="BE74">
            <v>0</v>
          </cell>
          <cell r="BF74">
            <v>0</v>
          </cell>
          <cell r="BG74">
            <v>0</v>
          </cell>
          <cell r="BH74">
            <v>0</v>
          </cell>
          <cell r="BJ74">
            <v>0</v>
          </cell>
          <cell r="BL74">
            <v>0</v>
          </cell>
          <cell r="BM74">
            <v>0</v>
          </cell>
          <cell r="BN74">
            <v>0</v>
          </cell>
          <cell r="BO74">
            <v>0</v>
          </cell>
          <cell r="BQ74">
            <v>0</v>
          </cell>
          <cell r="BR74">
            <v>0</v>
          </cell>
          <cell r="BS74">
            <v>0</v>
          </cell>
          <cell r="BT74">
            <v>0</v>
          </cell>
          <cell r="CB74">
            <v>0</v>
          </cell>
          <cell r="CC74">
            <v>0</v>
          </cell>
          <cell r="CD74">
            <v>0</v>
          </cell>
          <cell r="CE74">
            <v>0</v>
          </cell>
          <cell r="CF74">
            <v>0</v>
          </cell>
          <cell r="CI74">
            <v>0</v>
          </cell>
          <cell r="CJ74">
            <v>0</v>
          </cell>
          <cell r="CK74">
            <v>0</v>
          </cell>
          <cell r="CV74">
            <v>1.4425642015125479E-4</v>
          </cell>
          <cell r="DG74">
            <v>6275645</v>
          </cell>
          <cell r="DR74">
            <v>1936670.5900000003</v>
          </cell>
          <cell r="EC74">
            <v>3.2404297521758716</v>
          </cell>
          <cell r="EN74">
            <v>2.4095909012463064E-2</v>
          </cell>
        </row>
        <row r="75">
          <cell r="B75">
            <v>30103</v>
          </cell>
          <cell r="C75" t="str">
            <v>River Mill Academy Charter</v>
          </cell>
          <cell r="D75">
            <v>1.6505168097535305E-4</v>
          </cell>
          <cell r="E75">
            <v>285577.89302276215</v>
          </cell>
          <cell r="F75">
            <v>222671.63244041312</v>
          </cell>
          <cell r="G75">
            <v>15632</v>
          </cell>
          <cell r="H75">
            <v>-79686.379677799574</v>
          </cell>
          <cell r="I75">
            <v>-3297.5727431688083</v>
          </cell>
          <cell r="J75">
            <v>240987.78898520774</v>
          </cell>
          <cell r="K75">
            <v>0</v>
          </cell>
          <cell r="L75">
            <v>-12661.898493857356</v>
          </cell>
          <cell r="M75">
            <v>2272.2684167378629</v>
          </cell>
          <cell r="N75">
            <v>85.658521392588725</v>
          </cell>
          <cell r="O75">
            <v>-38.65675420123744</v>
          </cell>
          <cell r="P75">
            <v>0</v>
          </cell>
          <cell r="Q75">
            <v>0</v>
          </cell>
          <cell r="R75">
            <v>0</v>
          </cell>
          <cell r="S75">
            <v>671542.7337174865</v>
          </cell>
          <cell r="T75">
            <v>91250</v>
          </cell>
          <cell r="U75">
            <v>1204938.9449260386</v>
          </cell>
          <cell r="V75">
            <v>9089.0736669514517</v>
          </cell>
          <cell r="W75">
            <v>0</v>
          </cell>
          <cell r="X75">
            <v>1305278.01859299</v>
          </cell>
          <cell r="Y75">
            <v>13090.050000000003</v>
          </cell>
          <cell r="Z75">
            <v>0</v>
          </cell>
          <cell r="AA75">
            <v>0</v>
          </cell>
          <cell r="AB75">
            <v>16487.86371584404</v>
          </cell>
          <cell r="AC75">
            <v>29577.913715844043</v>
          </cell>
          <cell r="AD75" t="str">
            <v>N/A</v>
          </cell>
          <cell r="AE75">
            <v>255594</v>
          </cell>
          <cell r="AF75">
            <v>255594</v>
          </cell>
          <cell r="AG75">
            <v>255594</v>
          </cell>
          <cell r="AH75">
            <v>255594</v>
          </cell>
          <cell r="AI75">
            <v>253322</v>
          </cell>
          <cell r="AJ75">
            <v>0</v>
          </cell>
          <cell r="AK75">
            <v>1275698</v>
          </cell>
          <cell r="AL75">
            <v>5362705</v>
          </cell>
          <cell r="AM75">
            <v>671542.7337174865</v>
          </cell>
          <cell r="AN75">
            <v>-129638.95</v>
          </cell>
          <cell r="AO75">
            <v>1197540.1548771462</v>
          </cell>
          <cell r="AP75">
            <v>0</v>
          </cell>
          <cell r="AQ75">
            <v>78159.95</v>
          </cell>
          <cell r="AR75">
            <v>0</v>
          </cell>
          <cell r="AS75">
            <v>0</v>
          </cell>
          <cell r="AT75">
            <v>7180308.888594632</v>
          </cell>
          <cell r="AU75">
            <v>1.617489716189338E-4</v>
          </cell>
          <cell r="AV75">
            <v>0</v>
          </cell>
          <cell r="AW75">
            <v>0</v>
          </cell>
          <cell r="AY75">
            <v>0</v>
          </cell>
          <cell r="AZ75">
            <v>0</v>
          </cell>
          <cell r="BA75">
            <v>0</v>
          </cell>
          <cell r="BB75">
            <v>0</v>
          </cell>
          <cell r="BC75">
            <v>0</v>
          </cell>
          <cell r="BD75">
            <v>0</v>
          </cell>
          <cell r="BE75">
            <v>0</v>
          </cell>
          <cell r="BF75">
            <v>0</v>
          </cell>
          <cell r="BG75">
            <v>0</v>
          </cell>
          <cell r="BH75">
            <v>0</v>
          </cell>
          <cell r="BJ75">
            <v>0</v>
          </cell>
          <cell r="BL75">
            <v>0</v>
          </cell>
          <cell r="BM75">
            <v>0</v>
          </cell>
          <cell r="BN75">
            <v>0</v>
          </cell>
          <cell r="BO75">
            <v>0</v>
          </cell>
          <cell r="BQ75">
            <v>0</v>
          </cell>
          <cell r="BR75">
            <v>0</v>
          </cell>
          <cell r="BS75">
            <v>0</v>
          </cell>
          <cell r="BT75">
            <v>0</v>
          </cell>
          <cell r="CB75">
            <v>0</v>
          </cell>
          <cell r="CC75">
            <v>0</v>
          </cell>
          <cell r="CD75">
            <v>0</v>
          </cell>
          <cell r="CE75">
            <v>0</v>
          </cell>
          <cell r="CF75">
            <v>0</v>
          </cell>
          <cell r="CI75">
            <v>0</v>
          </cell>
          <cell r="CJ75">
            <v>0</v>
          </cell>
          <cell r="CK75">
            <v>0</v>
          </cell>
          <cell r="CV75">
            <v>1.6505168097535305E-4</v>
          </cell>
          <cell r="DG75">
            <v>7180309</v>
          </cell>
          <cell r="DR75">
            <v>2194122.9700000007</v>
          </cell>
          <cell r="EC75">
            <v>3.2725189509319059</v>
          </cell>
          <cell r="EN75">
            <v>2.4095909012463064E-2</v>
          </cell>
        </row>
        <row r="76">
          <cell r="B76">
            <v>30104</v>
          </cell>
          <cell r="C76" t="str">
            <v>The Hawbridge School</v>
          </cell>
          <cell r="D76">
            <v>1.0524667875150715E-4</v>
          </cell>
          <cell r="E76">
            <v>182101.29450294518</v>
          </cell>
          <cell r="F76">
            <v>141988.55551207272</v>
          </cell>
          <cell r="G76">
            <v>140696</v>
          </cell>
          <cell r="H76">
            <v>-50812.73182593262</v>
          </cell>
          <cell r="I76">
            <v>-2102.7267163176575</v>
          </cell>
          <cell r="J76">
            <v>153668.01634785894</v>
          </cell>
          <cell r="K76">
            <v>0</v>
          </cell>
          <cell r="L76">
            <v>-8073.972681115536</v>
          </cell>
          <cell r="M76">
            <v>1448.932253706143</v>
          </cell>
          <cell r="N76">
            <v>54.62092133845718</v>
          </cell>
          <cell r="O76">
            <v>-24.649824630390491</v>
          </cell>
          <cell r="P76">
            <v>0</v>
          </cell>
          <cell r="Q76">
            <v>0</v>
          </cell>
          <cell r="R76">
            <v>0</v>
          </cell>
          <cell r="S76">
            <v>558943.33848992537</v>
          </cell>
          <cell r="T76">
            <v>720412</v>
          </cell>
          <cell r="U76">
            <v>768340.08173929469</v>
          </cell>
          <cell r="V76">
            <v>5795.729014824572</v>
          </cell>
          <cell r="W76">
            <v>0</v>
          </cell>
          <cell r="X76">
            <v>1494547.8107541194</v>
          </cell>
          <cell r="Y76">
            <v>16933.770000000004</v>
          </cell>
          <cell r="Z76">
            <v>0</v>
          </cell>
          <cell r="AA76">
            <v>0</v>
          </cell>
          <cell r="AB76">
            <v>10513.633581588289</v>
          </cell>
          <cell r="AC76">
            <v>27447.403581588293</v>
          </cell>
          <cell r="AD76" t="str">
            <v>N/A</v>
          </cell>
          <cell r="AE76">
            <v>293709</v>
          </cell>
          <cell r="AF76">
            <v>293710</v>
          </cell>
          <cell r="AG76">
            <v>293710</v>
          </cell>
          <cell r="AH76">
            <v>293710</v>
          </cell>
          <cell r="AI76">
            <v>292261</v>
          </cell>
          <cell r="AJ76">
            <v>0</v>
          </cell>
          <cell r="AK76">
            <v>1467100</v>
          </cell>
          <cell r="AL76">
            <v>2624905</v>
          </cell>
          <cell r="AM76">
            <v>558943.33848992537</v>
          </cell>
          <cell r="AN76">
            <v>-72361.23</v>
          </cell>
          <cell r="AO76">
            <v>763622.17717253102</v>
          </cell>
          <cell r="AP76">
            <v>0</v>
          </cell>
          <cell r="AQ76">
            <v>703478.23</v>
          </cell>
          <cell r="AR76">
            <v>0</v>
          </cell>
          <cell r="AS76">
            <v>0</v>
          </cell>
          <cell r="AT76">
            <v>4578587.5156624559</v>
          </cell>
          <cell r="AU76">
            <v>7.9171924691688201E-5</v>
          </cell>
          <cell r="AV76">
            <v>0</v>
          </cell>
          <cell r="AW76">
            <v>0</v>
          </cell>
          <cell r="AY76">
            <v>0</v>
          </cell>
          <cell r="AZ76">
            <v>0</v>
          </cell>
          <cell r="BA76">
            <v>0</v>
          </cell>
          <cell r="BB76">
            <v>0</v>
          </cell>
          <cell r="BC76">
            <v>0</v>
          </cell>
          <cell r="BD76">
            <v>0</v>
          </cell>
          <cell r="BE76">
            <v>0</v>
          </cell>
          <cell r="BF76">
            <v>0</v>
          </cell>
          <cell r="BG76">
            <v>0</v>
          </cell>
          <cell r="BH76">
            <v>0</v>
          </cell>
          <cell r="BJ76">
            <v>0</v>
          </cell>
          <cell r="BL76">
            <v>0</v>
          </cell>
          <cell r="BM76">
            <v>0</v>
          </cell>
          <cell r="BN76">
            <v>0</v>
          </cell>
          <cell r="BO76">
            <v>0</v>
          </cell>
          <cell r="BQ76">
            <v>0</v>
          </cell>
          <cell r="BR76">
            <v>0</v>
          </cell>
          <cell r="BS76">
            <v>0</v>
          </cell>
          <cell r="BT76">
            <v>0</v>
          </cell>
          <cell r="CB76">
            <v>0</v>
          </cell>
          <cell r="CC76">
            <v>0</v>
          </cell>
          <cell r="CD76">
            <v>0</v>
          </cell>
          <cell r="CE76">
            <v>0</v>
          </cell>
          <cell r="CF76">
            <v>0</v>
          </cell>
          <cell r="CI76">
            <v>0</v>
          </cell>
          <cell r="CJ76">
            <v>0</v>
          </cell>
          <cell r="CK76">
            <v>0</v>
          </cell>
          <cell r="CV76">
            <v>1.0524667875150715E-4</v>
          </cell>
          <cell r="DG76">
            <v>4578588</v>
          </cell>
          <cell r="DR76">
            <v>1290327.7399999995</v>
          </cell>
          <cell r="EC76">
            <v>3.5483915117565417</v>
          </cell>
          <cell r="EN76">
            <v>2.4095909012463064E-2</v>
          </cell>
        </row>
        <row r="77">
          <cell r="B77">
            <v>30105</v>
          </cell>
          <cell r="C77" t="str">
            <v>Alamance Community College</v>
          </cell>
          <cell r="D77">
            <v>7.1665148802620431E-4</v>
          </cell>
          <cell r="E77">
            <v>1239974.175196145</v>
          </cell>
          <cell r="F77">
            <v>966836.30113089026</v>
          </cell>
          <cell r="G77">
            <v>-119101</v>
          </cell>
          <cell r="H77">
            <v>-345996.85525192507</v>
          </cell>
          <cell r="I77">
            <v>-14318.002696497673</v>
          </cell>
          <cell r="J77">
            <v>1046364.7298338255</v>
          </cell>
          <cell r="K77">
            <v>0</v>
          </cell>
          <cell r="L77">
            <v>-54977.739961428582</v>
          </cell>
          <cell r="M77">
            <v>9866.1493928880809</v>
          </cell>
          <cell r="N77">
            <v>371.92778925583951</v>
          </cell>
          <cell r="O77">
            <v>-167.8469450106173</v>
          </cell>
          <cell r="P77">
            <v>0</v>
          </cell>
          <cell r="Q77">
            <v>0</v>
          </cell>
          <cell r="R77">
            <v>0</v>
          </cell>
          <cell r="S77">
            <v>2728851.8384881425</v>
          </cell>
          <cell r="T77">
            <v>58107.969999999972</v>
          </cell>
          <cell r="U77">
            <v>5231823.6491691275</v>
          </cell>
          <cell r="V77">
            <v>39464.597571552324</v>
          </cell>
          <cell r="W77">
            <v>0</v>
          </cell>
          <cell r="X77">
            <v>5329396.2167406799</v>
          </cell>
          <cell r="Y77">
            <v>653614</v>
          </cell>
          <cell r="Z77">
            <v>0</v>
          </cell>
          <cell r="AA77">
            <v>0</v>
          </cell>
          <cell r="AB77">
            <v>71590.013482488372</v>
          </cell>
          <cell r="AC77">
            <v>725204.01348248834</v>
          </cell>
          <cell r="AD77" t="str">
            <v>N/A</v>
          </cell>
          <cell r="AE77">
            <v>922812</v>
          </cell>
          <cell r="AF77">
            <v>922811</v>
          </cell>
          <cell r="AG77">
            <v>922811</v>
          </cell>
          <cell r="AH77">
            <v>922811</v>
          </cell>
          <cell r="AI77">
            <v>912945</v>
          </cell>
          <cell r="AJ77">
            <v>0</v>
          </cell>
          <cell r="AK77">
            <v>4604190</v>
          </cell>
          <cell r="AL77">
            <v>24544554</v>
          </cell>
          <cell r="AM77">
            <v>2728851.8384881425</v>
          </cell>
          <cell r="AN77">
            <v>-700821.97</v>
          </cell>
          <cell r="AO77">
            <v>5199698.2332581915</v>
          </cell>
          <cell r="AP77">
            <v>0</v>
          </cell>
          <cell r="AQ77">
            <v>-595506.03</v>
          </cell>
          <cell r="AR77">
            <v>0</v>
          </cell>
          <cell r="AS77">
            <v>0</v>
          </cell>
          <cell r="AT77">
            <v>31176776.071746334</v>
          </cell>
          <cell r="AU77">
            <v>7.4030852539940612E-4</v>
          </cell>
          <cell r="AV77">
            <v>0</v>
          </cell>
          <cell r="AW77">
            <v>0</v>
          </cell>
          <cell r="AY77">
            <v>0</v>
          </cell>
          <cell r="AZ77">
            <v>0</v>
          </cell>
          <cell r="BA77">
            <v>0</v>
          </cell>
          <cell r="BB77">
            <v>0</v>
          </cell>
          <cell r="BC77">
            <v>0</v>
          </cell>
          <cell r="BD77">
            <v>0</v>
          </cell>
          <cell r="BE77">
            <v>0</v>
          </cell>
          <cell r="BF77">
            <v>0</v>
          </cell>
          <cell r="BG77">
            <v>0</v>
          </cell>
          <cell r="BH77">
            <v>0</v>
          </cell>
          <cell r="BJ77">
            <v>0</v>
          </cell>
          <cell r="BL77">
            <v>0</v>
          </cell>
          <cell r="BM77">
            <v>0</v>
          </cell>
          <cell r="BN77">
            <v>0</v>
          </cell>
          <cell r="BO77">
            <v>0</v>
          </cell>
          <cell r="BQ77">
            <v>0</v>
          </cell>
          <cell r="BR77">
            <v>0</v>
          </cell>
          <cell r="BS77">
            <v>0</v>
          </cell>
          <cell r="BT77">
            <v>0</v>
          </cell>
          <cell r="CB77">
            <v>0</v>
          </cell>
          <cell r="CC77">
            <v>0</v>
          </cell>
          <cell r="CD77">
            <v>0</v>
          </cell>
          <cell r="CE77">
            <v>0</v>
          </cell>
          <cell r="CF77">
            <v>0</v>
          </cell>
          <cell r="CI77">
            <v>0</v>
          </cell>
          <cell r="CJ77">
            <v>0</v>
          </cell>
          <cell r="CK77">
            <v>0</v>
          </cell>
          <cell r="CV77">
            <v>7.1665148802620431E-4</v>
          </cell>
          <cell r="DG77">
            <v>31176776</v>
          </cell>
          <cell r="DR77">
            <v>12013260.689999999</v>
          </cell>
          <cell r="EC77">
            <v>2.595196824951278</v>
          </cell>
          <cell r="EN77">
            <v>2.4095909012463064E-2</v>
          </cell>
        </row>
        <row r="78">
          <cell r="B78">
            <v>30200</v>
          </cell>
          <cell r="C78" t="str">
            <v>Alexander County Schools</v>
          </cell>
          <cell r="D78">
            <v>1.6985906501332825E-3</v>
          </cell>
          <cell r="E78">
            <v>2938957.8834138797</v>
          </cell>
          <cell r="F78">
            <v>2291572.8617734034</v>
          </cell>
          <cell r="G78">
            <v>-231430</v>
          </cell>
          <cell r="H78">
            <v>-820073.68033951428</v>
          </cell>
          <cell r="I78">
            <v>-33936.196205825501</v>
          </cell>
          <cell r="J78">
            <v>2480069.2894954062</v>
          </cell>
          <cell r="K78">
            <v>0</v>
          </cell>
          <cell r="L78">
            <v>-130306.95759962885</v>
          </cell>
          <cell r="M78">
            <v>23384.517288499763</v>
          </cell>
          <cell r="N78">
            <v>881.53457560617096</v>
          </cell>
          <cell r="O78">
            <v>-397.82691616771609</v>
          </cell>
          <cell r="P78">
            <v>0</v>
          </cell>
          <cell r="Q78">
            <v>0</v>
          </cell>
          <cell r="R78">
            <v>0</v>
          </cell>
          <cell r="S78">
            <v>6518721.4254856585</v>
          </cell>
          <cell r="T78">
            <v>0</v>
          </cell>
          <cell r="U78">
            <v>12400346.447477031</v>
          </cell>
          <cell r="V78">
            <v>93538.069153999051</v>
          </cell>
          <cell r="W78">
            <v>0</v>
          </cell>
          <cell r="X78">
            <v>12493884.516631031</v>
          </cell>
          <cell r="Y78">
            <v>1157153.4000000001</v>
          </cell>
          <cell r="Z78">
            <v>0</v>
          </cell>
          <cell r="AA78">
            <v>0</v>
          </cell>
          <cell r="AB78">
            <v>169680.98102912752</v>
          </cell>
          <cell r="AC78">
            <v>1326834.3810291276</v>
          </cell>
          <cell r="AD78" t="str">
            <v>N/A</v>
          </cell>
          <cell r="AE78">
            <v>2238088</v>
          </cell>
          <cell r="AF78">
            <v>2238087</v>
          </cell>
          <cell r="AG78">
            <v>2238087</v>
          </cell>
          <cell r="AH78">
            <v>2238087</v>
          </cell>
          <cell r="AI78">
            <v>2214702</v>
          </cell>
          <cell r="AJ78">
            <v>0</v>
          </cell>
          <cell r="AK78">
            <v>11167051</v>
          </cell>
          <cell r="AL78">
            <v>57675940</v>
          </cell>
          <cell r="AM78">
            <v>6518721.4254856585</v>
          </cell>
          <cell r="AN78">
            <v>-1467244.5999999999</v>
          </cell>
          <cell r="AO78">
            <v>12324203.535601905</v>
          </cell>
          <cell r="AP78">
            <v>0</v>
          </cell>
          <cell r="AQ78">
            <v>-1157153.4000000001</v>
          </cell>
          <cell r="AR78">
            <v>0</v>
          </cell>
          <cell r="AS78">
            <v>0</v>
          </cell>
          <cell r="AT78">
            <v>73894466.961087555</v>
          </cell>
          <cell r="AU78">
            <v>1.7396115780678972E-3</v>
          </cell>
          <cell r="AV78">
            <v>0</v>
          </cell>
          <cell r="AW78">
            <v>0</v>
          </cell>
          <cell r="AY78">
            <v>0</v>
          </cell>
          <cell r="AZ78">
            <v>0</v>
          </cell>
          <cell r="BA78">
            <v>0</v>
          </cell>
          <cell r="BB78">
            <v>0</v>
          </cell>
          <cell r="BC78">
            <v>0</v>
          </cell>
          <cell r="BD78">
            <v>0</v>
          </cell>
          <cell r="BE78">
            <v>0</v>
          </cell>
          <cell r="BF78">
            <v>0</v>
          </cell>
          <cell r="BG78">
            <v>0</v>
          </cell>
          <cell r="BH78">
            <v>0</v>
          </cell>
          <cell r="BJ78">
            <v>0</v>
          </cell>
          <cell r="BL78">
            <v>0</v>
          </cell>
          <cell r="BM78">
            <v>0</v>
          </cell>
          <cell r="BN78">
            <v>0</v>
          </cell>
          <cell r="BO78">
            <v>0</v>
          </cell>
          <cell r="BQ78">
            <v>0</v>
          </cell>
          <cell r="BR78">
            <v>0</v>
          </cell>
          <cell r="BS78">
            <v>0</v>
          </cell>
          <cell r="BT78">
            <v>0</v>
          </cell>
          <cell r="CB78">
            <v>0</v>
          </cell>
          <cell r="CC78">
            <v>0</v>
          </cell>
          <cell r="CD78">
            <v>0</v>
          </cell>
          <cell r="CE78">
            <v>0</v>
          </cell>
          <cell r="CF78">
            <v>0</v>
          </cell>
          <cell r="CI78">
            <v>0</v>
          </cell>
          <cell r="CJ78">
            <v>0</v>
          </cell>
          <cell r="CK78">
            <v>0</v>
          </cell>
          <cell r="CV78">
            <v>1.6985906501332825E-3</v>
          </cell>
          <cell r="DG78">
            <v>73894467</v>
          </cell>
          <cell r="DR78">
            <v>25714708.279999994</v>
          </cell>
          <cell r="EC78">
            <v>2.873626494043199</v>
          </cell>
          <cell r="EN78">
            <v>2.4095909012463064E-2</v>
          </cell>
        </row>
        <row r="79">
          <cell r="B79">
            <v>30300</v>
          </cell>
          <cell r="C79" t="str">
            <v>Alleghany County Schools</v>
          </cell>
          <cell r="D79">
            <v>5.8215431358102669E-4</v>
          </cell>
          <cell r="E79">
            <v>1007262.7028343196</v>
          </cell>
          <cell r="F79">
            <v>785385.82928260346</v>
          </cell>
          <cell r="G79">
            <v>-50820</v>
          </cell>
          <cell r="H79">
            <v>-281062.08545682009</v>
          </cell>
          <cell r="I79">
            <v>-11630.879403582727</v>
          </cell>
          <cell r="J79">
            <v>849988.80380407965</v>
          </cell>
          <cell r="K79">
            <v>0</v>
          </cell>
          <cell r="L79">
            <v>-44659.822806802513</v>
          </cell>
          <cell r="M79">
            <v>8014.5252238625208</v>
          </cell>
          <cell r="N79">
            <v>302.12644566228124</v>
          </cell>
          <cell r="O79">
            <v>-136.34636178381226</v>
          </cell>
          <cell r="P79">
            <v>0</v>
          </cell>
          <cell r="Q79">
            <v>0</v>
          </cell>
          <cell r="R79">
            <v>0</v>
          </cell>
          <cell r="S79">
            <v>2262644.8535615378</v>
          </cell>
          <cell r="T79">
            <v>1218.9200000000419</v>
          </cell>
          <cell r="U79">
            <v>4249944.0190203981</v>
          </cell>
          <cell r="V79">
            <v>32058.100895450083</v>
          </cell>
          <cell r="W79">
            <v>0</v>
          </cell>
          <cell r="X79">
            <v>4283221.0399158485</v>
          </cell>
          <cell r="Y79">
            <v>255321</v>
          </cell>
          <cell r="Z79">
            <v>0</v>
          </cell>
          <cell r="AA79">
            <v>0</v>
          </cell>
          <cell r="AB79">
            <v>58154.39701791363</v>
          </cell>
          <cell r="AC79">
            <v>313475.39701791364</v>
          </cell>
          <cell r="AD79" t="str">
            <v>N/A</v>
          </cell>
          <cell r="AE79">
            <v>795552</v>
          </cell>
          <cell r="AF79">
            <v>795552</v>
          </cell>
          <cell r="AG79">
            <v>795552</v>
          </cell>
          <cell r="AH79">
            <v>795552</v>
          </cell>
          <cell r="AI79">
            <v>787538</v>
          </cell>
          <cell r="AJ79">
            <v>0</v>
          </cell>
          <cell r="AK79">
            <v>3969746</v>
          </cell>
          <cell r="AL79">
            <v>19607416</v>
          </cell>
          <cell r="AM79">
            <v>2262644.8535615378</v>
          </cell>
          <cell r="AN79">
            <v>-514114.92000000004</v>
          </cell>
          <cell r="AO79">
            <v>4223847.7228979347</v>
          </cell>
          <cell r="AP79">
            <v>0</v>
          </cell>
          <cell r="AQ79">
            <v>-254102.07999999996</v>
          </cell>
          <cell r="AR79">
            <v>0</v>
          </cell>
          <cell r="AS79">
            <v>0</v>
          </cell>
          <cell r="AT79">
            <v>25325691.576459475</v>
          </cell>
          <cell r="AU79">
            <v>5.9139542779070703E-4</v>
          </cell>
          <cell r="AV79">
            <v>0</v>
          </cell>
          <cell r="AW79">
            <v>0</v>
          </cell>
          <cell r="AY79">
            <v>0</v>
          </cell>
          <cell r="AZ79">
            <v>0</v>
          </cell>
          <cell r="BA79">
            <v>0</v>
          </cell>
          <cell r="BB79">
            <v>0</v>
          </cell>
          <cell r="BC79">
            <v>0</v>
          </cell>
          <cell r="BD79">
            <v>0</v>
          </cell>
          <cell r="BE79">
            <v>0</v>
          </cell>
          <cell r="BF79">
            <v>0</v>
          </cell>
          <cell r="BG79">
            <v>0</v>
          </cell>
          <cell r="BH79">
            <v>0</v>
          </cell>
          <cell r="BJ79">
            <v>0</v>
          </cell>
          <cell r="BL79">
            <v>0</v>
          </cell>
          <cell r="BM79">
            <v>0</v>
          </cell>
          <cell r="BN79">
            <v>0</v>
          </cell>
          <cell r="BO79">
            <v>0</v>
          </cell>
          <cell r="BQ79">
            <v>0</v>
          </cell>
          <cell r="BR79">
            <v>0</v>
          </cell>
          <cell r="BS79">
            <v>0</v>
          </cell>
          <cell r="BT79">
            <v>0</v>
          </cell>
          <cell r="CB79">
            <v>0</v>
          </cell>
          <cell r="CC79">
            <v>0</v>
          </cell>
          <cell r="CD79">
            <v>0</v>
          </cell>
          <cell r="CE79">
            <v>0</v>
          </cell>
          <cell r="CF79">
            <v>0</v>
          </cell>
          <cell r="CI79">
            <v>0</v>
          </cell>
          <cell r="CJ79">
            <v>0</v>
          </cell>
          <cell r="CK79">
            <v>0</v>
          </cell>
          <cell r="CV79">
            <v>5.8215431358102669E-4</v>
          </cell>
          <cell r="DG79">
            <v>25325691</v>
          </cell>
          <cell r="DR79">
            <v>8935775.4199999999</v>
          </cell>
          <cell r="EC79">
            <v>2.8341906336764224</v>
          </cell>
          <cell r="EN79">
            <v>2.4095909012463064E-2</v>
          </cell>
        </row>
        <row r="80">
          <cell r="B80">
            <v>30400</v>
          </cell>
          <cell r="C80" t="str">
            <v>Anson County Schools</v>
          </cell>
          <cell r="D80">
            <v>1.0721140620536731E-3</v>
          </cell>
          <cell r="E80">
            <v>1855007.3111165895</v>
          </cell>
          <cell r="F80">
            <v>1446391.741962706</v>
          </cell>
          <cell r="G80">
            <v>-415464</v>
          </cell>
          <cell r="H80">
            <v>-517612.95432958688</v>
          </cell>
          <cell r="I80">
            <v>-21419.80068124309</v>
          </cell>
          <cell r="J80">
            <v>1565366.6525992304</v>
          </cell>
          <cell r="K80">
            <v>0</v>
          </cell>
          <cell r="L80">
            <v>-82246.962571607073</v>
          </cell>
          <cell r="M80">
            <v>14759.80679475105</v>
          </cell>
          <cell r="N80">
            <v>556.40575592461528</v>
          </cell>
          <cell r="O80">
            <v>-251.09983447359076</v>
          </cell>
          <cell r="P80">
            <v>0</v>
          </cell>
          <cell r="Q80">
            <v>0</v>
          </cell>
          <cell r="R80">
            <v>0</v>
          </cell>
          <cell r="S80">
            <v>3845087.1008122903</v>
          </cell>
          <cell r="T80">
            <v>77784.530000000028</v>
          </cell>
          <cell r="U80">
            <v>7826833.262996152</v>
          </cell>
          <cell r="V80">
            <v>59039.2271790042</v>
          </cell>
          <cell r="W80">
            <v>0</v>
          </cell>
          <cell r="X80">
            <v>7963657.0201751562</v>
          </cell>
          <cell r="Y80">
            <v>2155105</v>
          </cell>
          <cell r="Z80">
            <v>0</v>
          </cell>
          <cell r="AA80">
            <v>0</v>
          </cell>
          <cell r="AB80">
            <v>107099.00340621544</v>
          </cell>
          <cell r="AC80">
            <v>2262204.0034062155</v>
          </cell>
          <cell r="AD80" t="str">
            <v>N/A</v>
          </cell>
          <cell r="AE80">
            <v>1143243</v>
          </cell>
          <cell r="AF80">
            <v>1143243</v>
          </cell>
          <cell r="AG80">
            <v>1143243</v>
          </cell>
          <cell r="AH80">
            <v>1143243</v>
          </cell>
          <cell r="AI80">
            <v>1128483</v>
          </cell>
          <cell r="AJ80">
            <v>0</v>
          </cell>
          <cell r="AK80">
            <v>5701455</v>
          </cell>
          <cell r="AL80">
            <v>38131524</v>
          </cell>
          <cell r="AM80">
            <v>3845087.1008122903</v>
          </cell>
          <cell r="AN80">
            <v>-1037458.53</v>
          </cell>
          <cell r="AO80">
            <v>7778773.4867689414</v>
          </cell>
          <cell r="AP80">
            <v>0</v>
          </cell>
          <cell r="AQ80">
            <v>-2077320.47</v>
          </cell>
          <cell r="AR80">
            <v>0</v>
          </cell>
          <cell r="AS80">
            <v>0</v>
          </cell>
          <cell r="AT80">
            <v>46640605.587581232</v>
          </cell>
          <cell r="AU80">
            <v>1.1501163195576055E-3</v>
          </cell>
          <cell r="AV80">
            <v>0</v>
          </cell>
          <cell r="AW80">
            <v>0</v>
          </cell>
          <cell r="AY80">
            <v>0</v>
          </cell>
          <cell r="AZ80">
            <v>0</v>
          </cell>
          <cell r="BA80">
            <v>0</v>
          </cell>
          <cell r="BB80">
            <v>0</v>
          </cell>
          <cell r="BC80">
            <v>0</v>
          </cell>
          <cell r="BD80">
            <v>0</v>
          </cell>
          <cell r="BE80">
            <v>0</v>
          </cell>
          <cell r="BF80">
            <v>0</v>
          </cell>
          <cell r="BG80">
            <v>0</v>
          </cell>
          <cell r="BH80">
            <v>0</v>
          </cell>
          <cell r="BJ80">
            <v>0</v>
          </cell>
          <cell r="BL80">
            <v>0</v>
          </cell>
          <cell r="BM80">
            <v>0</v>
          </cell>
          <cell r="BN80">
            <v>0</v>
          </cell>
          <cell r="BO80">
            <v>0</v>
          </cell>
          <cell r="BQ80">
            <v>0</v>
          </cell>
          <cell r="BR80">
            <v>0</v>
          </cell>
          <cell r="BS80">
            <v>0</v>
          </cell>
          <cell r="BT80">
            <v>0</v>
          </cell>
          <cell r="CB80">
            <v>0</v>
          </cell>
          <cell r="CC80">
            <v>0</v>
          </cell>
          <cell r="CD80">
            <v>0</v>
          </cell>
          <cell r="CE80">
            <v>0</v>
          </cell>
          <cell r="CF80">
            <v>0</v>
          </cell>
          <cell r="CI80">
            <v>0</v>
          </cell>
          <cell r="CJ80">
            <v>0</v>
          </cell>
          <cell r="CK80">
            <v>0</v>
          </cell>
          <cell r="CV80">
            <v>1.0721140620536731E-3</v>
          </cell>
          <cell r="DG80">
            <v>46640606</v>
          </cell>
          <cell r="DR80">
            <v>17862843.95999999</v>
          </cell>
          <cell r="EC80">
            <v>2.6110403306686014</v>
          </cell>
          <cell r="EN80">
            <v>2.4095909012463064E-2</v>
          </cell>
        </row>
        <row r="81">
          <cell r="B81">
            <v>30405</v>
          </cell>
          <cell r="C81" t="str">
            <v>South Piedmont Community College</v>
          </cell>
          <cell r="D81">
            <v>7.4381911771139971E-4</v>
          </cell>
          <cell r="E81">
            <v>1286980.5092005793</v>
          </cell>
          <cell r="F81">
            <v>1003488.2177656712</v>
          </cell>
          <cell r="G81">
            <v>-22799</v>
          </cell>
          <cell r="H81">
            <v>-359113.29272924847</v>
          </cell>
          <cell r="I81">
            <v>-14860.785627377258</v>
          </cell>
          <cell r="J81">
            <v>1086031.499485095</v>
          </cell>
          <cell r="K81">
            <v>0</v>
          </cell>
          <cell r="L81">
            <v>-57061.897889174972</v>
          </cell>
          <cell r="M81">
            <v>10240.16646757948</v>
          </cell>
          <cell r="N81">
            <v>386.0272457098622</v>
          </cell>
          <cell r="O81">
            <v>-174.20987555918691</v>
          </cell>
          <cell r="P81">
            <v>0</v>
          </cell>
          <cell r="Q81">
            <v>0</v>
          </cell>
          <cell r="R81">
            <v>0</v>
          </cell>
          <cell r="S81">
            <v>2933117.2340432755</v>
          </cell>
          <cell r="T81">
            <v>0</v>
          </cell>
          <cell r="U81">
            <v>5430157.4974254742</v>
          </cell>
          <cell r="V81">
            <v>40960.66587031792</v>
          </cell>
          <cell r="W81">
            <v>0</v>
          </cell>
          <cell r="X81">
            <v>5471118.1632957924</v>
          </cell>
          <cell r="Y81">
            <v>113993.44000000006</v>
          </cell>
          <cell r="Z81">
            <v>0</v>
          </cell>
          <cell r="AA81">
            <v>0</v>
          </cell>
          <cell r="AB81">
            <v>74303.928136886287</v>
          </cell>
          <cell r="AC81">
            <v>188297.36813688633</v>
          </cell>
          <cell r="AD81" t="str">
            <v>N/A</v>
          </cell>
          <cell r="AE81">
            <v>1058612</v>
          </cell>
          <cell r="AF81">
            <v>1058612</v>
          </cell>
          <cell r="AG81">
            <v>1058612</v>
          </cell>
          <cell r="AH81">
            <v>1058612</v>
          </cell>
          <cell r="AI81">
            <v>1048372</v>
          </cell>
          <cell r="AJ81">
            <v>0</v>
          </cell>
          <cell r="AK81">
            <v>5282820</v>
          </cell>
          <cell r="AL81">
            <v>24774399</v>
          </cell>
          <cell r="AM81">
            <v>2933117.2340432755</v>
          </cell>
          <cell r="AN81">
            <v>-631676.55999999994</v>
          </cell>
          <cell r="AO81">
            <v>5396814.2351589063</v>
          </cell>
          <cell r="AP81">
            <v>0</v>
          </cell>
          <cell r="AQ81">
            <v>-113993.44000000006</v>
          </cell>
          <cell r="AR81">
            <v>0</v>
          </cell>
          <cell r="AS81">
            <v>0</v>
          </cell>
          <cell r="AT81">
            <v>32358660.469202179</v>
          </cell>
          <cell r="AU81">
            <v>7.4724107298122365E-4</v>
          </cell>
          <cell r="AV81">
            <v>0</v>
          </cell>
          <cell r="AW81">
            <v>0</v>
          </cell>
          <cell r="AY81">
            <v>0</v>
          </cell>
          <cell r="AZ81">
            <v>0</v>
          </cell>
          <cell r="BA81">
            <v>0</v>
          </cell>
          <cell r="BB81">
            <v>0</v>
          </cell>
          <cell r="BC81">
            <v>0</v>
          </cell>
          <cell r="BD81">
            <v>0</v>
          </cell>
          <cell r="BE81">
            <v>0</v>
          </cell>
          <cell r="BF81">
            <v>0</v>
          </cell>
          <cell r="BG81">
            <v>0</v>
          </cell>
          <cell r="BH81">
            <v>0</v>
          </cell>
          <cell r="BJ81">
            <v>0</v>
          </cell>
          <cell r="BL81">
            <v>0</v>
          </cell>
          <cell r="BM81">
            <v>0</v>
          </cell>
          <cell r="BN81">
            <v>0</v>
          </cell>
          <cell r="BO81">
            <v>0</v>
          </cell>
          <cell r="BQ81">
            <v>0</v>
          </cell>
          <cell r="BR81">
            <v>0</v>
          </cell>
          <cell r="BS81">
            <v>0</v>
          </cell>
          <cell r="BT81">
            <v>0</v>
          </cell>
          <cell r="CB81">
            <v>0</v>
          </cell>
          <cell r="CC81">
            <v>0</v>
          </cell>
          <cell r="CD81">
            <v>0</v>
          </cell>
          <cell r="CE81">
            <v>0</v>
          </cell>
          <cell r="CF81">
            <v>0</v>
          </cell>
          <cell r="CI81">
            <v>0</v>
          </cell>
          <cell r="CJ81">
            <v>0</v>
          </cell>
          <cell r="CK81">
            <v>0</v>
          </cell>
          <cell r="CV81">
            <v>7.4381911771139971E-4</v>
          </cell>
          <cell r="DG81">
            <v>32358660</v>
          </cell>
          <cell r="DR81">
            <v>10981955.869999997</v>
          </cell>
          <cell r="EC81">
            <v>2.9465297787615321</v>
          </cell>
          <cell r="EN81">
            <v>2.4095909012463064E-2</v>
          </cell>
        </row>
        <row r="82">
          <cell r="B82">
            <v>30500</v>
          </cell>
          <cell r="C82" t="str">
            <v>Ashe County Schools</v>
          </cell>
          <cell r="D82">
            <v>1.1303530155867918E-3</v>
          </cell>
          <cell r="E82">
            <v>1955774.2802474413</v>
          </cell>
          <cell r="F82">
            <v>1524962.0587156597</v>
          </cell>
          <cell r="G82">
            <v>25543</v>
          </cell>
          <cell r="H82">
            <v>-545730.51929986326</v>
          </cell>
          <cell r="I82">
            <v>-22583.358571878358</v>
          </cell>
          <cell r="J82">
            <v>1650399.877113038</v>
          </cell>
          <cell r="K82">
            <v>0</v>
          </cell>
          <cell r="L82">
            <v>-86714.749350070371</v>
          </cell>
          <cell r="M82">
            <v>15561.583147195051</v>
          </cell>
          <cell r="N82">
            <v>586.63060802923326</v>
          </cell>
          <cell r="O82">
            <v>-264.73997978058253</v>
          </cell>
          <cell r="P82">
            <v>0</v>
          </cell>
          <cell r="Q82">
            <v>0</v>
          </cell>
          <cell r="R82">
            <v>0</v>
          </cell>
          <cell r="S82">
            <v>4517534.0626297714</v>
          </cell>
          <cell r="T82">
            <v>127714.52000000002</v>
          </cell>
          <cell r="U82">
            <v>8251999.3855651896</v>
          </cell>
          <cell r="V82">
            <v>62246.332588780206</v>
          </cell>
          <cell r="W82">
            <v>0</v>
          </cell>
          <cell r="X82">
            <v>8441960.2381539699</v>
          </cell>
          <cell r="Y82">
            <v>0</v>
          </cell>
          <cell r="Z82">
            <v>0</v>
          </cell>
          <cell r="AA82">
            <v>0</v>
          </cell>
          <cell r="AB82">
            <v>112916.79285939179</v>
          </cell>
          <cell r="AC82">
            <v>112916.79285939179</v>
          </cell>
          <cell r="AD82" t="str">
            <v>N/A</v>
          </cell>
          <cell r="AE82">
            <v>1668921</v>
          </cell>
          <cell r="AF82">
            <v>1668921</v>
          </cell>
          <cell r="AG82">
            <v>1668921</v>
          </cell>
          <cell r="AH82">
            <v>1668921</v>
          </cell>
          <cell r="AI82">
            <v>1653360</v>
          </cell>
          <cell r="AJ82">
            <v>0</v>
          </cell>
          <cell r="AK82">
            <v>8329044</v>
          </cell>
          <cell r="AL82">
            <v>37327809</v>
          </cell>
          <cell r="AM82">
            <v>4517534.0626297714</v>
          </cell>
          <cell r="AN82">
            <v>-1000188.52</v>
          </cell>
          <cell r="AO82">
            <v>8201328.925294579</v>
          </cell>
          <cell r="AP82">
            <v>0</v>
          </cell>
          <cell r="AQ82">
            <v>127714.52000000002</v>
          </cell>
          <cell r="AR82">
            <v>0</v>
          </cell>
          <cell r="AS82">
            <v>0</v>
          </cell>
          <cell r="AT82">
            <v>49174197.987924352</v>
          </cell>
          <cell r="AU82">
            <v>1.1258748290233754E-3</v>
          </cell>
          <cell r="AV82">
            <v>0</v>
          </cell>
          <cell r="AW82">
            <v>0</v>
          </cell>
          <cell r="AY82">
            <v>0</v>
          </cell>
          <cell r="AZ82">
            <v>0</v>
          </cell>
          <cell r="BA82">
            <v>0</v>
          </cell>
          <cell r="BB82">
            <v>0</v>
          </cell>
          <cell r="BC82">
            <v>0</v>
          </cell>
          <cell r="BD82">
            <v>0</v>
          </cell>
          <cell r="BE82">
            <v>0</v>
          </cell>
          <cell r="BF82">
            <v>0</v>
          </cell>
          <cell r="BG82">
            <v>0</v>
          </cell>
          <cell r="BH82">
            <v>0</v>
          </cell>
          <cell r="BJ82">
            <v>0</v>
          </cell>
          <cell r="BL82">
            <v>0</v>
          </cell>
          <cell r="BM82">
            <v>0</v>
          </cell>
          <cell r="BN82">
            <v>0</v>
          </cell>
          <cell r="BO82">
            <v>0</v>
          </cell>
          <cell r="BQ82">
            <v>0</v>
          </cell>
          <cell r="BR82">
            <v>0</v>
          </cell>
          <cell r="BS82">
            <v>0</v>
          </cell>
          <cell r="BT82">
            <v>0</v>
          </cell>
          <cell r="CB82">
            <v>0</v>
          </cell>
          <cell r="CC82">
            <v>0</v>
          </cell>
          <cell r="CD82">
            <v>0</v>
          </cell>
          <cell r="CE82">
            <v>0</v>
          </cell>
          <cell r="CF82">
            <v>0</v>
          </cell>
          <cell r="CI82">
            <v>0</v>
          </cell>
          <cell r="CJ82">
            <v>0</v>
          </cell>
          <cell r="CK82">
            <v>0</v>
          </cell>
          <cell r="CV82">
            <v>1.1303530155867918E-3</v>
          </cell>
          <cell r="DG82">
            <v>49174198</v>
          </cell>
          <cell r="DR82">
            <v>17406464.430000011</v>
          </cell>
          <cell r="EC82">
            <v>2.825053772278324</v>
          </cell>
          <cell r="EN82">
            <v>2.4095909012463064E-2</v>
          </cell>
        </row>
        <row r="83">
          <cell r="B83">
            <v>30600</v>
          </cell>
          <cell r="C83" t="str">
            <v>Avery County Schools</v>
          </cell>
          <cell r="D83">
            <v>8.8065594579946104E-4</v>
          </cell>
          <cell r="E83">
            <v>1523740.1278992938</v>
          </cell>
          <cell r="F83">
            <v>1188095.1221502849</v>
          </cell>
          <cell r="G83">
            <v>37218</v>
          </cell>
          <cell r="H83">
            <v>-425177.63919633668</v>
          </cell>
          <cell r="I83">
            <v>-17594.652934261871</v>
          </cell>
          <cell r="J83">
            <v>1285823.4946821334</v>
          </cell>
          <cell r="K83">
            <v>0</v>
          </cell>
          <cell r="L83">
            <v>-67559.300988820905</v>
          </cell>
          <cell r="M83">
            <v>12124.000675590491</v>
          </cell>
          <cell r="N83">
            <v>457.04282275100428</v>
          </cell>
          <cell r="O83">
            <v>-206.25842906569176</v>
          </cell>
          <cell r="P83">
            <v>0</v>
          </cell>
          <cell r="Q83">
            <v>0</v>
          </cell>
          <cell r="R83">
            <v>0</v>
          </cell>
          <cell r="S83">
            <v>3536919.9366815686</v>
          </cell>
          <cell r="T83">
            <v>186087.03999999992</v>
          </cell>
          <cell r="U83">
            <v>6429117.4734106669</v>
          </cell>
          <cell r="V83">
            <v>48496.002702361962</v>
          </cell>
          <cell r="W83">
            <v>0</v>
          </cell>
          <cell r="X83">
            <v>6663700.5161130289</v>
          </cell>
          <cell r="Y83">
            <v>0</v>
          </cell>
          <cell r="Z83">
            <v>0</v>
          </cell>
          <cell r="AA83">
            <v>0</v>
          </cell>
          <cell r="AB83">
            <v>87973.264671309356</v>
          </cell>
          <cell r="AC83">
            <v>87973.264671309356</v>
          </cell>
          <cell r="AD83" t="str">
            <v>N/A</v>
          </cell>
          <cell r="AE83">
            <v>1317571</v>
          </cell>
          <cell r="AF83">
            <v>1317571</v>
          </cell>
          <cell r="AG83">
            <v>1317571</v>
          </cell>
          <cell r="AH83">
            <v>1317571</v>
          </cell>
          <cell r="AI83">
            <v>1305447</v>
          </cell>
          <cell r="AJ83">
            <v>0</v>
          </cell>
          <cell r="AK83">
            <v>6575731</v>
          </cell>
          <cell r="AL83">
            <v>28980028</v>
          </cell>
          <cell r="AM83">
            <v>3536919.9366815686</v>
          </cell>
          <cell r="AN83">
            <v>-781149.03999999992</v>
          </cell>
          <cell r="AO83">
            <v>6389640.2114417199</v>
          </cell>
          <cell r="AP83">
            <v>0</v>
          </cell>
          <cell r="AQ83">
            <v>186087.03999999992</v>
          </cell>
          <cell r="AR83">
            <v>0</v>
          </cell>
          <cell r="AS83">
            <v>0</v>
          </cell>
          <cell r="AT83">
            <v>38311526.148123287</v>
          </cell>
          <cell r="AU83">
            <v>8.7409051284065005E-4</v>
          </cell>
          <cell r="AV83">
            <v>0</v>
          </cell>
          <cell r="AW83">
            <v>0</v>
          </cell>
          <cell r="AY83">
            <v>0</v>
          </cell>
          <cell r="AZ83">
            <v>0</v>
          </cell>
          <cell r="BA83">
            <v>0</v>
          </cell>
          <cell r="BB83">
            <v>0</v>
          </cell>
          <cell r="BC83">
            <v>0</v>
          </cell>
          <cell r="BD83">
            <v>0</v>
          </cell>
          <cell r="BE83">
            <v>0</v>
          </cell>
          <cell r="BF83">
            <v>0</v>
          </cell>
          <cell r="BG83">
            <v>0</v>
          </cell>
          <cell r="BH83">
            <v>0</v>
          </cell>
          <cell r="BJ83">
            <v>0</v>
          </cell>
          <cell r="BL83">
            <v>0</v>
          </cell>
          <cell r="BM83">
            <v>0</v>
          </cell>
          <cell r="BN83">
            <v>0</v>
          </cell>
          <cell r="BO83">
            <v>0</v>
          </cell>
          <cell r="BQ83">
            <v>0</v>
          </cell>
          <cell r="BR83">
            <v>0</v>
          </cell>
          <cell r="BS83">
            <v>0</v>
          </cell>
          <cell r="BT83">
            <v>0</v>
          </cell>
          <cell r="CB83">
            <v>0</v>
          </cell>
          <cell r="CC83">
            <v>0</v>
          </cell>
          <cell r="CD83">
            <v>0</v>
          </cell>
          <cell r="CE83">
            <v>0</v>
          </cell>
          <cell r="CF83">
            <v>0</v>
          </cell>
          <cell r="CI83">
            <v>0</v>
          </cell>
          <cell r="CJ83">
            <v>0</v>
          </cell>
          <cell r="CK83">
            <v>0</v>
          </cell>
          <cell r="CV83">
            <v>8.8065594579946104E-4</v>
          </cell>
          <cell r="DG83">
            <v>38311527</v>
          </cell>
          <cell r="DR83">
            <v>13750307.159999993</v>
          </cell>
          <cell r="EC83">
            <v>2.7862306313744938</v>
          </cell>
          <cell r="EN83">
            <v>2.4095909012463064E-2</v>
          </cell>
        </row>
        <row r="84">
          <cell r="B84">
            <v>30601</v>
          </cell>
          <cell r="C84" t="str">
            <v>Grandfather Academy</v>
          </cell>
          <cell r="D84">
            <v>2.2070122610231471E-5</v>
          </cell>
          <cell r="E84">
            <v>38186.45818411935</v>
          </cell>
          <cell r="F84">
            <v>29774.857188604896</v>
          </cell>
          <cell r="G84">
            <v>-4378</v>
          </cell>
          <cell r="H84">
            <v>-10655.378724177408</v>
          </cell>
          <cell r="I84">
            <v>-440.93967615368149</v>
          </cell>
          <cell r="J84">
            <v>32224.028371249049</v>
          </cell>
          <cell r="K84">
            <v>0</v>
          </cell>
          <cell r="L84">
            <v>-1693.1039452998173</v>
          </cell>
          <cell r="M84">
            <v>303.83963534579141</v>
          </cell>
          <cell r="N84">
            <v>11.453952232257929</v>
          </cell>
          <cell r="O84">
            <v>-5.1690434165423129</v>
          </cell>
          <cell r="P84">
            <v>0</v>
          </cell>
          <cell r="Q84">
            <v>0</v>
          </cell>
          <cell r="R84">
            <v>0</v>
          </cell>
          <cell r="S84">
            <v>83328.045942503886</v>
          </cell>
          <cell r="T84">
            <v>0</v>
          </cell>
          <cell r="U84">
            <v>161120.14185624526</v>
          </cell>
          <cell r="V84">
            <v>1215.3585413831656</v>
          </cell>
          <cell r="W84">
            <v>0</v>
          </cell>
          <cell r="X84">
            <v>162335.50039762844</v>
          </cell>
          <cell r="Y84">
            <v>21891.999999999996</v>
          </cell>
          <cell r="Z84">
            <v>0</v>
          </cell>
          <cell r="AA84">
            <v>0</v>
          </cell>
          <cell r="AB84">
            <v>2204.6983807684073</v>
          </cell>
          <cell r="AC84">
            <v>24096.698380768405</v>
          </cell>
          <cell r="AD84" t="str">
            <v>N/A</v>
          </cell>
          <cell r="AE84">
            <v>27709</v>
          </cell>
          <cell r="AF84">
            <v>27708</v>
          </cell>
          <cell r="AG84">
            <v>27708</v>
          </cell>
          <cell r="AH84">
            <v>27708</v>
          </cell>
          <cell r="AI84">
            <v>27404</v>
          </cell>
          <cell r="AJ84">
            <v>0</v>
          </cell>
          <cell r="AK84">
            <v>138237</v>
          </cell>
          <cell r="AL84">
            <v>755300</v>
          </cell>
          <cell r="AM84">
            <v>83328.045942503886</v>
          </cell>
          <cell r="AN84">
            <v>-16741.000000000004</v>
          </cell>
          <cell r="AO84">
            <v>160130.80201686002</v>
          </cell>
          <cell r="AP84">
            <v>0</v>
          </cell>
          <cell r="AQ84">
            <v>-21891.999999999996</v>
          </cell>
          <cell r="AR84">
            <v>0</v>
          </cell>
          <cell r="AS84">
            <v>0</v>
          </cell>
          <cell r="AT84">
            <v>960125.84795936383</v>
          </cell>
          <cell r="AU84">
            <v>2.2781225901468688E-5</v>
          </cell>
          <cell r="AV84">
            <v>0</v>
          </cell>
          <cell r="AW84">
            <v>0</v>
          </cell>
          <cell r="AY84">
            <v>0</v>
          </cell>
          <cell r="AZ84">
            <v>0</v>
          </cell>
          <cell r="BA84">
            <v>0</v>
          </cell>
          <cell r="BB84">
            <v>0</v>
          </cell>
          <cell r="BC84">
            <v>0</v>
          </cell>
          <cell r="BD84">
            <v>0</v>
          </cell>
          <cell r="BE84">
            <v>0</v>
          </cell>
          <cell r="BF84">
            <v>0</v>
          </cell>
          <cell r="BG84">
            <v>0</v>
          </cell>
          <cell r="BH84">
            <v>0</v>
          </cell>
          <cell r="BJ84">
            <v>0</v>
          </cell>
          <cell r="BL84">
            <v>0</v>
          </cell>
          <cell r="BM84">
            <v>0</v>
          </cell>
          <cell r="BN84">
            <v>0</v>
          </cell>
          <cell r="BO84">
            <v>0</v>
          </cell>
          <cell r="BQ84">
            <v>0</v>
          </cell>
          <cell r="BR84">
            <v>0</v>
          </cell>
          <cell r="BS84">
            <v>0</v>
          </cell>
          <cell r="BT84">
            <v>0</v>
          </cell>
          <cell r="CB84">
            <v>0</v>
          </cell>
          <cell r="CC84">
            <v>0</v>
          </cell>
          <cell r="CD84">
            <v>0</v>
          </cell>
          <cell r="CE84">
            <v>0</v>
          </cell>
          <cell r="CF84">
            <v>0</v>
          </cell>
          <cell r="CI84">
            <v>0</v>
          </cell>
          <cell r="CJ84">
            <v>0</v>
          </cell>
          <cell r="CK84">
            <v>0</v>
          </cell>
          <cell r="CV84">
            <v>2.2070122610231471E-5</v>
          </cell>
          <cell r="DG84">
            <v>960125</v>
          </cell>
          <cell r="DR84">
            <v>283559.88999999996</v>
          </cell>
          <cell r="EC84">
            <v>3.385969009932964</v>
          </cell>
          <cell r="EN84">
            <v>2.4095909012463064E-2</v>
          </cell>
        </row>
        <row r="85">
          <cell r="B85">
            <v>30700</v>
          </cell>
          <cell r="C85" t="str">
            <v>Beaufort County Schools</v>
          </cell>
          <cell r="D85">
            <v>2.2552872815913899E-3</v>
          </cell>
          <cell r="E85">
            <v>3902172.8602332659</v>
          </cell>
          <cell r="F85">
            <v>3042613.668921358</v>
          </cell>
          <cell r="G85">
            <v>-424220</v>
          </cell>
          <cell r="H85">
            <v>-1088844.8850771817</v>
          </cell>
          <cell r="I85">
            <v>-45058.455774840593</v>
          </cell>
          <cell r="J85">
            <v>3292887.9748781733</v>
          </cell>
          <cell r="K85">
            <v>0</v>
          </cell>
          <cell r="L85">
            <v>-173013.80067896389</v>
          </cell>
          <cell r="M85">
            <v>31048.566305701293</v>
          </cell>
          <cell r="N85">
            <v>1170.4489934002995</v>
          </cell>
          <cell r="O85">
            <v>-528.21083422151946</v>
          </cell>
          <cell r="P85">
            <v>0</v>
          </cell>
          <cell r="Q85">
            <v>0</v>
          </cell>
          <cell r="R85">
            <v>0</v>
          </cell>
          <cell r="S85">
            <v>8538228.1669666898</v>
          </cell>
          <cell r="T85">
            <v>65025.760000000242</v>
          </cell>
          <cell r="U85">
            <v>16464439.874390867</v>
          </cell>
          <cell r="V85">
            <v>124194.26522280517</v>
          </cell>
          <cell r="W85">
            <v>0</v>
          </cell>
          <cell r="X85">
            <v>16653659.899613671</v>
          </cell>
          <cell r="Y85">
            <v>2186127</v>
          </cell>
          <cell r="Z85">
            <v>0</v>
          </cell>
          <cell r="AA85">
            <v>0</v>
          </cell>
          <cell r="AB85">
            <v>225292.27887420295</v>
          </cell>
          <cell r="AC85">
            <v>2411419.2788742031</v>
          </cell>
          <cell r="AD85" t="str">
            <v>N/A</v>
          </cell>
          <cell r="AE85">
            <v>2854658</v>
          </cell>
          <cell r="AF85">
            <v>2854657</v>
          </cell>
          <cell r="AG85">
            <v>2854657</v>
          </cell>
          <cell r="AH85">
            <v>2854657</v>
          </cell>
          <cell r="AI85">
            <v>2823609</v>
          </cell>
          <cell r="AJ85">
            <v>0</v>
          </cell>
          <cell r="AK85">
            <v>14242238</v>
          </cell>
          <cell r="AL85">
            <v>77396259</v>
          </cell>
          <cell r="AM85">
            <v>8538228.1669666898</v>
          </cell>
          <cell r="AN85">
            <v>-2064064.7600000002</v>
          </cell>
          <cell r="AO85">
            <v>16363341.86073947</v>
          </cell>
          <cell r="AP85">
            <v>0</v>
          </cell>
          <cell r="AQ85">
            <v>-2121101.2399999998</v>
          </cell>
          <cell r="AR85">
            <v>0</v>
          </cell>
          <cell r="AS85">
            <v>0</v>
          </cell>
          <cell r="AT85">
            <v>98112663.027706161</v>
          </cell>
          <cell r="AU85">
            <v>2.3344123720872964E-3</v>
          </cell>
          <cell r="AV85">
            <v>0</v>
          </cell>
          <cell r="AW85">
            <v>0</v>
          </cell>
          <cell r="AY85">
            <v>0</v>
          </cell>
          <cell r="AZ85">
            <v>0</v>
          </cell>
          <cell r="BA85">
            <v>0</v>
          </cell>
          <cell r="BB85">
            <v>0</v>
          </cell>
          <cell r="BC85">
            <v>0</v>
          </cell>
          <cell r="BD85">
            <v>0</v>
          </cell>
          <cell r="BE85">
            <v>0</v>
          </cell>
          <cell r="BF85">
            <v>0</v>
          </cell>
          <cell r="BG85">
            <v>0</v>
          </cell>
          <cell r="BH85">
            <v>0</v>
          </cell>
          <cell r="BJ85">
            <v>0</v>
          </cell>
          <cell r="BL85">
            <v>0</v>
          </cell>
          <cell r="BM85">
            <v>0</v>
          </cell>
          <cell r="BN85">
            <v>0</v>
          </cell>
          <cell r="BO85">
            <v>0</v>
          </cell>
          <cell r="BQ85">
            <v>0</v>
          </cell>
          <cell r="BR85">
            <v>0</v>
          </cell>
          <cell r="BS85">
            <v>0</v>
          </cell>
          <cell r="BT85">
            <v>0</v>
          </cell>
          <cell r="CB85">
            <v>0</v>
          </cell>
          <cell r="CC85">
            <v>0</v>
          </cell>
          <cell r="CD85">
            <v>0</v>
          </cell>
          <cell r="CE85">
            <v>0</v>
          </cell>
          <cell r="CF85">
            <v>0</v>
          </cell>
          <cell r="CI85">
            <v>0</v>
          </cell>
          <cell r="CJ85">
            <v>0</v>
          </cell>
          <cell r="CK85">
            <v>0</v>
          </cell>
          <cell r="CV85">
            <v>2.2552872815913899E-3</v>
          </cell>
          <cell r="DG85">
            <v>98112662</v>
          </cell>
          <cell r="DR85">
            <v>35413191.710000023</v>
          </cell>
          <cell r="EC85">
            <v>2.7705117009347342</v>
          </cell>
          <cell r="EN85">
            <v>2.4095909012463064E-2</v>
          </cell>
        </row>
        <row r="86">
          <cell r="B86">
            <v>30705</v>
          </cell>
          <cell r="C86" t="str">
            <v>Beaufort County Community College</v>
          </cell>
          <cell r="D86">
            <v>4.4830303929421523E-4</v>
          </cell>
          <cell r="E86">
            <v>775668.78835036152</v>
          </cell>
          <cell r="F86">
            <v>604806.74294100772</v>
          </cell>
          <cell r="G86">
            <v>65992</v>
          </cell>
          <cell r="H86">
            <v>-216439.15402015747</v>
          </cell>
          <cell r="I86">
            <v>-8956.6605703161167</v>
          </cell>
          <cell r="J86">
            <v>654555.94027542463</v>
          </cell>
          <cell r="K86">
            <v>0</v>
          </cell>
          <cell r="L86">
            <v>-34391.455721549079</v>
          </cell>
          <cell r="M86">
            <v>6171.793169849353</v>
          </cell>
          <cell r="N86">
            <v>232.66031133291182</v>
          </cell>
          <cell r="O86">
            <v>-104.99705483309815</v>
          </cell>
          <cell r="P86">
            <v>0</v>
          </cell>
          <cell r="Q86">
            <v>0</v>
          </cell>
          <cell r="R86">
            <v>0</v>
          </cell>
          <cell r="S86">
            <v>1847535.6576811208</v>
          </cell>
          <cell r="T86">
            <v>329958.42999999993</v>
          </cell>
          <cell r="U86">
            <v>3272779.7013771231</v>
          </cell>
          <cell r="V86">
            <v>24687.172679397412</v>
          </cell>
          <cell r="W86">
            <v>0</v>
          </cell>
          <cell r="X86">
            <v>3627425.3040565206</v>
          </cell>
          <cell r="Y86">
            <v>0</v>
          </cell>
          <cell r="Z86">
            <v>0</v>
          </cell>
          <cell r="AA86">
            <v>0</v>
          </cell>
          <cell r="AB86">
            <v>44783.302851580578</v>
          </cell>
          <cell r="AC86">
            <v>44783.302851580578</v>
          </cell>
          <cell r="AD86" t="str">
            <v>N/A</v>
          </cell>
          <cell r="AE86">
            <v>717763</v>
          </cell>
          <cell r="AF86">
            <v>717763</v>
          </cell>
          <cell r="AG86">
            <v>717763</v>
          </cell>
          <cell r="AH86">
            <v>717763</v>
          </cell>
          <cell r="AI86">
            <v>711591</v>
          </cell>
          <cell r="AJ86">
            <v>0</v>
          </cell>
          <cell r="AK86">
            <v>3582643</v>
          </cell>
          <cell r="AL86">
            <v>14501690</v>
          </cell>
          <cell r="AM86">
            <v>1847535.6576811208</v>
          </cell>
          <cell r="AN86">
            <v>-429161.42999999993</v>
          </cell>
          <cell r="AO86">
            <v>3252683.5712049403</v>
          </cell>
          <cell r="AP86">
            <v>0</v>
          </cell>
          <cell r="AQ86">
            <v>329958.42999999993</v>
          </cell>
          <cell r="AR86">
            <v>0</v>
          </cell>
          <cell r="AS86">
            <v>0</v>
          </cell>
          <cell r="AT86">
            <v>19502706.22888606</v>
          </cell>
          <cell r="AU86">
            <v>4.3739742272357111E-4</v>
          </cell>
          <cell r="AV86">
            <v>0</v>
          </cell>
          <cell r="AW86">
            <v>0</v>
          </cell>
          <cell r="AY86">
            <v>0</v>
          </cell>
          <cell r="AZ86">
            <v>0</v>
          </cell>
          <cell r="BA86">
            <v>0</v>
          </cell>
          <cell r="BB86">
            <v>0</v>
          </cell>
          <cell r="BC86">
            <v>0</v>
          </cell>
          <cell r="BD86">
            <v>0</v>
          </cell>
          <cell r="BE86">
            <v>0</v>
          </cell>
          <cell r="BF86">
            <v>0</v>
          </cell>
          <cell r="BG86">
            <v>0</v>
          </cell>
          <cell r="BH86">
            <v>0</v>
          </cell>
          <cell r="BJ86">
            <v>0</v>
          </cell>
          <cell r="BL86">
            <v>0</v>
          </cell>
          <cell r="BM86">
            <v>0</v>
          </cell>
          <cell r="BN86">
            <v>0</v>
          </cell>
          <cell r="BO86">
            <v>0</v>
          </cell>
          <cell r="BQ86">
            <v>0</v>
          </cell>
          <cell r="BR86">
            <v>0</v>
          </cell>
          <cell r="BS86">
            <v>0</v>
          </cell>
          <cell r="BT86">
            <v>0</v>
          </cell>
          <cell r="CB86">
            <v>0</v>
          </cell>
          <cell r="CC86">
            <v>0</v>
          </cell>
          <cell r="CD86">
            <v>0</v>
          </cell>
          <cell r="CE86">
            <v>0</v>
          </cell>
          <cell r="CF86">
            <v>0</v>
          </cell>
          <cell r="CI86">
            <v>0</v>
          </cell>
          <cell r="CJ86">
            <v>0</v>
          </cell>
          <cell r="CK86">
            <v>0</v>
          </cell>
          <cell r="CV86">
            <v>4.4830303929421523E-4</v>
          </cell>
          <cell r="DG86">
            <v>19502706</v>
          </cell>
          <cell r="DR86">
            <v>7293056.6900000023</v>
          </cell>
          <cell r="EC86">
            <v>2.6741470454688039</v>
          </cell>
          <cell r="EN86">
            <v>2.4095909012463064E-2</v>
          </cell>
        </row>
        <row r="87">
          <cell r="B87">
            <v>30800</v>
          </cell>
          <cell r="C87" t="str">
            <v>Bertie County Schools</v>
          </cell>
          <cell r="D87">
            <v>8.7643852311274301E-4</v>
          </cell>
          <cell r="E87">
            <v>1516443.003279041</v>
          </cell>
          <cell r="F87">
            <v>1182405.3867365452</v>
          </cell>
          <cell r="G87">
            <v>-427061</v>
          </cell>
          <cell r="H87">
            <v>-423141.48213638068</v>
          </cell>
          <cell r="I87">
            <v>-17510.392913303829</v>
          </cell>
          <cell r="J87">
            <v>1279665.742380053</v>
          </cell>
          <cell r="K87">
            <v>0</v>
          </cell>
          <cell r="L87">
            <v>-67235.762460468133</v>
          </cell>
          <cell r="M87">
            <v>12065.939368280968</v>
          </cell>
          <cell r="N87">
            <v>454.85406472505139</v>
          </cell>
          <cell r="O87">
            <v>-205.27066649823553</v>
          </cell>
          <cell r="P87">
            <v>0</v>
          </cell>
          <cell r="Q87">
            <v>0</v>
          </cell>
          <cell r="R87">
            <v>0</v>
          </cell>
          <cell r="S87">
            <v>3055881.0176519942</v>
          </cell>
          <cell r="T87">
            <v>57022.130000000005</v>
          </cell>
          <cell r="U87">
            <v>6398328.711900265</v>
          </cell>
          <cell r="V87">
            <v>48263.757473123871</v>
          </cell>
          <cell r="W87">
            <v>0</v>
          </cell>
          <cell r="X87">
            <v>6503614.599373389</v>
          </cell>
          <cell r="Y87">
            <v>2192329</v>
          </cell>
          <cell r="Z87">
            <v>0</v>
          </cell>
          <cell r="AA87">
            <v>0</v>
          </cell>
          <cell r="AB87">
            <v>87551.964566519149</v>
          </cell>
          <cell r="AC87">
            <v>2279880.964566519</v>
          </cell>
          <cell r="AD87" t="str">
            <v>N/A</v>
          </cell>
          <cell r="AE87">
            <v>847159</v>
          </cell>
          <cell r="AF87">
            <v>847160</v>
          </cell>
          <cell r="AG87">
            <v>847160</v>
          </cell>
          <cell r="AH87">
            <v>847160</v>
          </cell>
          <cell r="AI87">
            <v>835094</v>
          </cell>
          <cell r="AJ87">
            <v>0</v>
          </cell>
          <cell r="AK87">
            <v>4223733</v>
          </cell>
          <cell r="AL87">
            <v>31688670</v>
          </cell>
          <cell r="AM87">
            <v>3055881.0176519942</v>
          </cell>
          <cell r="AN87">
            <v>-840230.13</v>
          </cell>
          <cell r="AO87">
            <v>6359040.5048068697</v>
          </cell>
          <cell r="AP87">
            <v>0</v>
          </cell>
          <cell r="AQ87">
            <v>-2135306.87</v>
          </cell>
          <cell r="AR87">
            <v>0</v>
          </cell>
          <cell r="AS87">
            <v>0</v>
          </cell>
          <cell r="AT87">
            <v>38128054.522458866</v>
          </cell>
          <cell r="AU87">
            <v>9.5578810444558906E-4</v>
          </cell>
          <cell r="AV87">
            <v>0</v>
          </cell>
          <cell r="AW87">
            <v>0</v>
          </cell>
          <cell r="AY87">
            <v>0</v>
          </cell>
          <cell r="AZ87">
            <v>0</v>
          </cell>
          <cell r="BA87">
            <v>0</v>
          </cell>
          <cell r="BB87">
            <v>0</v>
          </cell>
          <cell r="BC87">
            <v>0</v>
          </cell>
          <cell r="BD87">
            <v>0</v>
          </cell>
          <cell r="BE87">
            <v>0</v>
          </cell>
          <cell r="BF87">
            <v>0</v>
          </cell>
          <cell r="BG87">
            <v>0</v>
          </cell>
          <cell r="BH87">
            <v>0</v>
          </cell>
          <cell r="BJ87">
            <v>0</v>
          </cell>
          <cell r="BL87">
            <v>0</v>
          </cell>
          <cell r="BM87">
            <v>0</v>
          </cell>
          <cell r="BN87">
            <v>0</v>
          </cell>
          <cell r="BO87">
            <v>0</v>
          </cell>
          <cell r="BQ87">
            <v>0</v>
          </cell>
          <cell r="BR87">
            <v>0</v>
          </cell>
          <cell r="BS87">
            <v>0</v>
          </cell>
          <cell r="BT87">
            <v>0</v>
          </cell>
          <cell r="CB87">
            <v>0</v>
          </cell>
          <cell r="CC87">
            <v>0</v>
          </cell>
          <cell r="CD87">
            <v>0</v>
          </cell>
          <cell r="CE87">
            <v>0</v>
          </cell>
          <cell r="CF87">
            <v>0</v>
          </cell>
          <cell r="CI87">
            <v>0</v>
          </cell>
          <cell r="CJ87">
            <v>0</v>
          </cell>
          <cell r="CK87">
            <v>0</v>
          </cell>
          <cell r="CV87">
            <v>8.7643852311274301E-4</v>
          </cell>
          <cell r="DG87">
            <v>38128055</v>
          </cell>
          <cell r="DR87">
            <v>14297118.020000001</v>
          </cell>
          <cell r="EC87">
            <v>2.6668350185445275</v>
          </cell>
          <cell r="EN87">
            <v>2.4095909012463064E-2</v>
          </cell>
        </row>
        <row r="88">
          <cell r="B88">
            <v>30900</v>
          </cell>
          <cell r="C88" t="str">
            <v>Bladen County Schools</v>
          </cell>
          <cell r="D88">
            <v>1.4630847682845518E-3</v>
          </cell>
          <cell r="E88">
            <v>2531477.7951446106</v>
          </cell>
          <cell r="F88">
            <v>1973851.2920766564</v>
          </cell>
          <cell r="G88">
            <v>-356090</v>
          </cell>
          <cell r="H88">
            <v>-706372.25660087715</v>
          </cell>
          <cell r="I88">
            <v>-29231.016759902279</v>
          </cell>
          <cell r="J88">
            <v>2136213.1020009439</v>
          </cell>
          <cell r="K88">
            <v>0</v>
          </cell>
          <cell r="L88">
            <v>-112240.18267765587</v>
          </cell>
          <cell r="M88">
            <v>20142.305066736448</v>
          </cell>
          <cell r="N88">
            <v>759.31173304431672</v>
          </cell>
          <cell r="O88">
            <v>-342.66908357992486</v>
          </cell>
          <cell r="P88">
            <v>0</v>
          </cell>
          <cell r="Q88">
            <v>0</v>
          </cell>
          <cell r="R88">
            <v>0</v>
          </cell>
          <cell r="S88">
            <v>5458167.6808999768</v>
          </cell>
          <cell r="T88">
            <v>72471.319999999832</v>
          </cell>
          <cell r="U88">
            <v>10681065.51000472</v>
          </cell>
          <cell r="V88">
            <v>80569.220266945791</v>
          </cell>
          <cell r="W88">
            <v>0</v>
          </cell>
          <cell r="X88">
            <v>10834106.050271666</v>
          </cell>
          <cell r="Y88">
            <v>1852917</v>
          </cell>
          <cell r="Z88">
            <v>0</v>
          </cell>
          <cell r="AA88">
            <v>0</v>
          </cell>
          <cell r="AB88">
            <v>146155.0837995114</v>
          </cell>
          <cell r="AC88">
            <v>1999072.0837995114</v>
          </cell>
          <cell r="AD88" t="str">
            <v>N/A</v>
          </cell>
          <cell r="AE88">
            <v>1771035</v>
          </cell>
          <cell r="AF88">
            <v>1771034</v>
          </cell>
          <cell r="AG88">
            <v>1771034</v>
          </cell>
          <cell r="AH88">
            <v>1771034</v>
          </cell>
          <cell r="AI88">
            <v>1750892</v>
          </cell>
          <cell r="AJ88">
            <v>0</v>
          </cell>
          <cell r="AK88">
            <v>8835029</v>
          </cell>
          <cell r="AL88">
            <v>50731335</v>
          </cell>
          <cell r="AM88">
            <v>5458167.6808999768</v>
          </cell>
          <cell r="AN88">
            <v>-1375376.3199999998</v>
          </cell>
          <cell r="AO88">
            <v>10615479.646472154</v>
          </cell>
          <cell r="AP88">
            <v>0</v>
          </cell>
          <cell r="AQ88">
            <v>-1780445.6800000002</v>
          </cell>
          <cell r="AR88">
            <v>0</v>
          </cell>
          <cell r="AS88">
            <v>0</v>
          </cell>
          <cell r="AT88">
            <v>63649160.327372134</v>
          </cell>
          <cell r="AU88">
            <v>1.5301496183253258E-3</v>
          </cell>
          <cell r="AV88">
            <v>0</v>
          </cell>
          <cell r="AW88">
            <v>0</v>
          </cell>
          <cell r="AY88">
            <v>0</v>
          </cell>
          <cell r="AZ88">
            <v>0</v>
          </cell>
          <cell r="BA88">
            <v>0</v>
          </cell>
          <cell r="BB88">
            <v>0</v>
          </cell>
          <cell r="BC88">
            <v>0</v>
          </cell>
          <cell r="BD88">
            <v>0</v>
          </cell>
          <cell r="BE88">
            <v>0</v>
          </cell>
          <cell r="BF88">
            <v>0</v>
          </cell>
          <cell r="BG88">
            <v>0</v>
          </cell>
          <cell r="BH88">
            <v>0</v>
          </cell>
          <cell r="BJ88">
            <v>0</v>
          </cell>
          <cell r="BL88">
            <v>0</v>
          </cell>
          <cell r="BM88">
            <v>0</v>
          </cell>
          <cell r="BN88">
            <v>0</v>
          </cell>
          <cell r="BO88">
            <v>0</v>
          </cell>
          <cell r="BQ88">
            <v>0</v>
          </cell>
          <cell r="BR88">
            <v>0</v>
          </cell>
          <cell r="BS88">
            <v>0</v>
          </cell>
          <cell r="BT88">
            <v>0</v>
          </cell>
          <cell r="CB88">
            <v>0</v>
          </cell>
          <cell r="CC88">
            <v>0</v>
          </cell>
          <cell r="CD88">
            <v>0</v>
          </cell>
          <cell r="CE88">
            <v>0</v>
          </cell>
          <cell r="CF88">
            <v>0</v>
          </cell>
          <cell r="CI88">
            <v>0</v>
          </cell>
          <cell r="CJ88">
            <v>0</v>
          </cell>
          <cell r="CK88">
            <v>0</v>
          </cell>
          <cell r="CV88">
            <v>1.4630847682845518E-3</v>
          </cell>
          <cell r="DG88">
            <v>63649160</v>
          </cell>
          <cell r="DR88">
            <v>23961633.410000011</v>
          </cell>
          <cell r="EC88">
            <v>2.6562947070810718</v>
          </cell>
          <cell r="EN88">
            <v>2.4095909012463064E-2</v>
          </cell>
        </row>
        <row r="89">
          <cell r="B89">
            <v>30905</v>
          </cell>
          <cell r="C89" t="str">
            <v>Bladen Community College</v>
          </cell>
          <cell r="D89">
            <v>3.0286670498713838E-4</v>
          </cell>
          <cell r="E89">
            <v>524030.01875448454</v>
          </cell>
          <cell r="F89">
            <v>408598.22337347665</v>
          </cell>
          <cell r="G89">
            <v>-156197</v>
          </cell>
          <cell r="H89">
            <v>-146222.99574745423</v>
          </cell>
          <cell r="I89">
            <v>-6050.9834572849595</v>
          </cell>
          <cell r="J89">
            <v>442208.02333412616</v>
          </cell>
          <cell r="K89">
            <v>0</v>
          </cell>
          <cell r="L89">
            <v>-23234.343649543582</v>
          </cell>
          <cell r="M89">
            <v>4169.5694594380138</v>
          </cell>
          <cell r="N89">
            <v>157.18176255422509</v>
          </cell>
          <cell r="O89">
            <v>-70.934410975037679</v>
          </cell>
          <cell r="P89">
            <v>0</v>
          </cell>
          <cell r="Q89">
            <v>0</v>
          </cell>
          <cell r="R89">
            <v>0</v>
          </cell>
          <cell r="S89">
            <v>1047386.7594188218</v>
          </cell>
          <cell r="T89">
            <v>40756.950000000012</v>
          </cell>
          <cell r="U89">
            <v>2211040.1166706309</v>
          </cell>
          <cell r="V89">
            <v>16678.277837752055</v>
          </cell>
          <cell r="W89">
            <v>0</v>
          </cell>
          <cell r="X89">
            <v>2268475.344508383</v>
          </cell>
          <cell r="Y89">
            <v>821737</v>
          </cell>
          <cell r="Z89">
            <v>0</v>
          </cell>
          <cell r="AA89">
            <v>0</v>
          </cell>
          <cell r="AB89">
            <v>30254.917286424799</v>
          </cell>
          <cell r="AC89">
            <v>851991.91728642478</v>
          </cell>
          <cell r="AD89" t="str">
            <v>N/A</v>
          </cell>
          <cell r="AE89">
            <v>284131</v>
          </cell>
          <cell r="AF89">
            <v>284130</v>
          </cell>
          <cell r="AG89">
            <v>284130</v>
          </cell>
          <cell r="AH89">
            <v>284130</v>
          </cell>
          <cell r="AI89">
            <v>279960</v>
          </cell>
          <cell r="AJ89">
            <v>0</v>
          </cell>
          <cell r="AK89">
            <v>1416481</v>
          </cell>
          <cell r="AL89">
            <v>11027477</v>
          </cell>
          <cell r="AM89">
            <v>1047386.7594188218</v>
          </cell>
          <cell r="AN89">
            <v>-315615.95</v>
          </cell>
          <cell r="AO89">
            <v>2197463.4772219583</v>
          </cell>
          <cell r="AP89">
            <v>0</v>
          </cell>
          <cell r="AQ89">
            <v>-780980.05</v>
          </cell>
          <cell r="AR89">
            <v>0</v>
          </cell>
          <cell r="AS89">
            <v>0</v>
          </cell>
          <cell r="AT89">
            <v>13175731.236640779</v>
          </cell>
          <cell r="AU89">
            <v>3.3260882882919568E-4</v>
          </cell>
          <cell r="AV89">
            <v>0</v>
          </cell>
          <cell r="AW89">
            <v>0</v>
          </cell>
          <cell r="AY89">
            <v>0</v>
          </cell>
          <cell r="AZ89">
            <v>0</v>
          </cell>
          <cell r="BA89">
            <v>0</v>
          </cell>
          <cell r="BB89">
            <v>0</v>
          </cell>
          <cell r="BC89">
            <v>0</v>
          </cell>
          <cell r="BD89">
            <v>0</v>
          </cell>
          <cell r="BE89">
            <v>0</v>
          </cell>
          <cell r="BF89">
            <v>0</v>
          </cell>
          <cell r="BG89">
            <v>0</v>
          </cell>
          <cell r="BH89">
            <v>0</v>
          </cell>
          <cell r="BJ89">
            <v>0</v>
          </cell>
          <cell r="BL89">
            <v>0</v>
          </cell>
          <cell r="BM89">
            <v>0</v>
          </cell>
          <cell r="BN89">
            <v>0</v>
          </cell>
          <cell r="BO89">
            <v>0</v>
          </cell>
          <cell r="BQ89">
            <v>0</v>
          </cell>
          <cell r="BR89">
            <v>0</v>
          </cell>
          <cell r="BS89">
            <v>0</v>
          </cell>
          <cell r="BT89">
            <v>0</v>
          </cell>
          <cell r="CB89">
            <v>0</v>
          </cell>
          <cell r="CC89">
            <v>0</v>
          </cell>
          <cell r="CD89">
            <v>0</v>
          </cell>
          <cell r="CE89">
            <v>0</v>
          </cell>
          <cell r="CF89">
            <v>0</v>
          </cell>
          <cell r="CI89">
            <v>0</v>
          </cell>
          <cell r="CJ89">
            <v>0</v>
          </cell>
          <cell r="CK89">
            <v>0</v>
          </cell>
          <cell r="CV89">
            <v>3.0286670498713838E-4</v>
          </cell>
          <cell r="DG89">
            <v>13175731</v>
          </cell>
          <cell r="DR89">
            <v>5723122.6500000013</v>
          </cell>
          <cell r="EC89">
            <v>2.3021926674942037</v>
          </cell>
          <cell r="EN89">
            <v>2.4095909012463064E-2</v>
          </cell>
        </row>
        <row r="90">
          <cell r="B90">
            <v>31000</v>
          </cell>
          <cell r="C90" t="str">
            <v>Brunswick County Schools</v>
          </cell>
          <cell r="D90">
            <v>4.1676672482830312E-3</v>
          </cell>
          <cell r="E90">
            <v>7211036.1103342585</v>
          </cell>
          <cell r="F90">
            <v>5622610.2282606093</v>
          </cell>
          <cell r="G90">
            <v>-308896</v>
          </cell>
          <cell r="H90">
            <v>-2012135.3066801226</v>
          </cell>
          <cell r="I90">
            <v>-83265.955483287224</v>
          </cell>
          <cell r="J90">
            <v>6085105.6436060881</v>
          </cell>
          <cell r="K90">
            <v>0</v>
          </cell>
          <cell r="L90">
            <v>-319721.55231677828</v>
          </cell>
          <cell r="M90">
            <v>57376.323608364095</v>
          </cell>
          <cell r="N90">
            <v>2162.9359485139275</v>
          </cell>
          <cell r="O90">
            <v>-976.10934622036871</v>
          </cell>
          <cell r="P90">
            <v>0</v>
          </cell>
          <cell r="Q90">
            <v>0</v>
          </cell>
          <cell r="R90">
            <v>0</v>
          </cell>
          <cell r="S90">
            <v>16253296.317931427</v>
          </cell>
          <cell r="T90">
            <v>17427.320000000298</v>
          </cell>
          <cell r="U90">
            <v>30425528.218030442</v>
          </cell>
          <cell r="V90">
            <v>229505.29443345638</v>
          </cell>
          <cell r="W90">
            <v>0</v>
          </cell>
          <cell r="X90">
            <v>30672460.832463898</v>
          </cell>
          <cell r="Y90">
            <v>1561907</v>
          </cell>
          <cell r="Z90">
            <v>0</v>
          </cell>
          <cell r="AA90">
            <v>0</v>
          </cell>
          <cell r="AB90">
            <v>416329.77741643612</v>
          </cell>
          <cell r="AC90">
            <v>1978236.777416436</v>
          </cell>
          <cell r="AD90" t="str">
            <v>N/A</v>
          </cell>
          <cell r="AE90">
            <v>5750320</v>
          </cell>
          <cell r="AF90">
            <v>5750320</v>
          </cell>
          <cell r="AG90">
            <v>5750320</v>
          </cell>
          <cell r="AH90">
            <v>5750320</v>
          </cell>
          <cell r="AI90">
            <v>5692944</v>
          </cell>
          <cell r="AJ90">
            <v>0</v>
          </cell>
          <cell r="AK90">
            <v>28694224</v>
          </cell>
          <cell r="AL90">
            <v>140051183</v>
          </cell>
          <cell r="AM90">
            <v>16253296.317931427</v>
          </cell>
          <cell r="AN90">
            <v>-3691012.3200000003</v>
          </cell>
          <cell r="AO90">
            <v>30238703.735047463</v>
          </cell>
          <cell r="AP90">
            <v>0</v>
          </cell>
          <cell r="AQ90">
            <v>-1544479.6799999997</v>
          </cell>
          <cell r="AR90">
            <v>0</v>
          </cell>
          <cell r="AS90">
            <v>0</v>
          </cell>
          <cell r="AT90">
            <v>181307691.05297887</v>
          </cell>
          <cell r="AU90">
            <v>4.2241991804338845E-3</v>
          </cell>
          <cell r="AV90">
            <v>0</v>
          </cell>
          <cell r="AW90">
            <v>0</v>
          </cell>
          <cell r="AY90">
            <v>0</v>
          </cell>
          <cell r="AZ90">
            <v>0</v>
          </cell>
          <cell r="BA90">
            <v>0</v>
          </cell>
          <cell r="BB90">
            <v>0</v>
          </cell>
          <cell r="BC90">
            <v>0</v>
          </cell>
          <cell r="BD90">
            <v>0</v>
          </cell>
          <cell r="BE90">
            <v>0</v>
          </cell>
          <cell r="BF90">
            <v>0</v>
          </cell>
          <cell r="BG90">
            <v>0</v>
          </cell>
          <cell r="BH90">
            <v>0</v>
          </cell>
          <cell r="BJ90">
            <v>0</v>
          </cell>
          <cell r="BL90">
            <v>0</v>
          </cell>
          <cell r="BM90">
            <v>0</v>
          </cell>
          <cell r="BN90">
            <v>0</v>
          </cell>
          <cell r="BO90">
            <v>0</v>
          </cell>
          <cell r="BQ90">
            <v>0</v>
          </cell>
          <cell r="BR90">
            <v>0</v>
          </cell>
          <cell r="BS90">
            <v>0</v>
          </cell>
          <cell r="BT90">
            <v>0</v>
          </cell>
          <cell r="CB90">
            <v>0</v>
          </cell>
          <cell r="CC90">
            <v>0</v>
          </cell>
          <cell r="CD90">
            <v>0</v>
          </cell>
          <cell r="CE90">
            <v>0</v>
          </cell>
          <cell r="CF90">
            <v>0</v>
          </cell>
          <cell r="CI90">
            <v>0</v>
          </cell>
          <cell r="CJ90">
            <v>0</v>
          </cell>
          <cell r="CK90">
            <v>0</v>
          </cell>
          <cell r="CV90">
            <v>4.1676672482830312E-3</v>
          </cell>
          <cell r="DG90">
            <v>181307691</v>
          </cell>
          <cell r="DR90">
            <v>64067581.710000083</v>
          </cell>
          <cell r="EC90">
            <v>2.8299443518983378</v>
          </cell>
          <cell r="EN90">
            <v>2.4095909012463064E-2</v>
          </cell>
        </row>
        <row r="91">
          <cell r="B91">
            <v>31005</v>
          </cell>
          <cell r="C91" t="str">
            <v>Brunswick Community College</v>
          </cell>
          <cell r="D91">
            <v>4.139727274287298E-4</v>
          </cell>
          <cell r="E91">
            <v>716269.34405858442</v>
          </cell>
          <cell r="F91">
            <v>558491.63399996248</v>
          </cell>
          <cell r="G91">
            <v>-15265</v>
          </cell>
          <cell r="H91">
            <v>-199864.59840458122</v>
          </cell>
          <cell r="I91">
            <v>-8270.7741861052546</v>
          </cell>
          <cell r="J91">
            <v>604431.11935420416</v>
          </cell>
          <cell r="K91">
            <v>0</v>
          </cell>
          <cell r="L91">
            <v>-31757.814418809758</v>
          </cell>
          <cell r="M91">
            <v>5699.1673660542829</v>
          </cell>
          <cell r="N91">
            <v>214.8435660809622</v>
          </cell>
          <cell r="O91">
            <v>-96.956552491082803</v>
          </cell>
          <cell r="P91">
            <v>0</v>
          </cell>
          <cell r="Q91">
            <v>0</v>
          </cell>
          <cell r="R91">
            <v>0</v>
          </cell>
          <cell r="S91">
            <v>1629850.964782899</v>
          </cell>
          <cell r="T91">
            <v>54065.590000000026</v>
          </cell>
          <cell r="U91">
            <v>3022155.5967710209</v>
          </cell>
          <cell r="V91">
            <v>22796.669464217131</v>
          </cell>
          <cell r="W91">
            <v>0</v>
          </cell>
          <cell r="X91">
            <v>3099017.8562352378</v>
          </cell>
          <cell r="Y91">
            <v>130390</v>
          </cell>
          <cell r="Z91">
            <v>0</v>
          </cell>
          <cell r="AA91">
            <v>0</v>
          </cell>
          <cell r="AB91">
            <v>41353.870930526275</v>
          </cell>
          <cell r="AC91">
            <v>171743.87093052629</v>
          </cell>
          <cell r="AD91" t="str">
            <v>N/A</v>
          </cell>
          <cell r="AE91">
            <v>586595</v>
          </cell>
          <cell r="AF91">
            <v>586595</v>
          </cell>
          <cell r="AG91">
            <v>586595</v>
          </cell>
          <cell r="AH91">
            <v>586595</v>
          </cell>
          <cell r="AI91">
            <v>580895</v>
          </cell>
          <cell r="AJ91">
            <v>0</v>
          </cell>
          <cell r="AK91">
            <v>2927275</v>
          </cell>
          <cell r="AL91">
            <v>13881524</v>
          </cell>
          <cell r="AM91">
            <v>1629850.964782899</v>
          </cell>
          <cell r="AN91">
            <v>-429428.59</v>
          </cell>
          <cell r="AO91">
            <v>3003598.395304712</v>
          </cell>
          <cell r="AP91">
            <v>0</v>
          </cell>
          <cell r="AQ91">
            <v>-76324.409999999974</v>
          </cell>
          <cell r="AR91">
            <v>0</v>
          </cell>
          <cell r="AS91">
            <v>0</v>
          </cell>
          <cell r="AT91">
            <v>18009220.360087611</v>
          </cell>
          <cell r="AU91">
            <v>4.1869208054641017E-4</v>
          </cell>
          <cell r="AV91">
            <v>0</v>
          </cell>
          <cell r="AW91">
            <v>0</v>
          </cell>
          <cell r="AY91">
            <v>0</v>
          </cell>
          <cell r="AZ91">
            <v>0</v>
          </cell>
          <cell r="BA91">
            <v>0</v>
          </cell>
          <cell r="BB91">
            <v>0</v>
          </cell>
          <cell r="BC91">
            <v>0</v>
          </cell>
          <cell r="BD91">
            <v>0</v>
          </cell>
          <cell r="BE91">
            <v>0</v>
          </cell>
          <cell r="BF91">
            <v>0</v>
          </cell>
          <cell r="BG91">
            <v>0</v>
          </cell>
          <cell r="BH91">
            <v>0</v>
          </cell>
          <cell r="BJ91">
            <v>0</v>
          </cell>
          <cell r="BL91">
            <v>0</v>
          </cell>
          <cell r="BM91">
            <v>0</v>
          </cell>
          <cell r="BN91">
            <v>0</v>
          </cell>
          <cell r="BO91">
            <v>0</v>
          </cell>
          <cell r="BQ91">
            <v>0</v>
          </cell>
          <cell r="BR91">
            <v>0</v>
          </cell>
          <cell r="BS91">
            <v>0</v>
          </cell>
          <cell r="BT91">
            <v>0</v>
          </cell>
          <cell r="CB91">
            <v>0</v>
          </cell>
          <cell r="CC91">
            <v>0</v>
          </cell>
          <cell r="CD91">
            <v>0</v>
          </cell>
          <cell r="CE91">
            <v>0</v>
          </cell>
          <cell r="CF91">
            <v>0</v>
          </cell>
          <cell r="CI91">
            <v>0</v>
          </cell>
          <cell r="CJ91">
            <v>0</v>
          </cell>
          <cell r="CK91">
            <v>0</v>
          </cell>
          <cell r="CV91">
            <v>4.139727274287298E-4</v>
          </cell>
          <cell r="DG91">
            <v>18009221</v>
          </cell>
          <cell r="DR91">
            <v>7512434.1100000022</v>
          </cell>
          <cell r="EC91">
            <v>2.3972551021815209</v>
          </cell>
          <cell r="EN91">
            <v>2.4095909012463064E-2</v>
          </cell>
        </row>
        <row r="92">
          <cell r="B92">
            <v>31100</v>
          </cell>
          <cell r="C92" t="str">
            <v>Buncombe County Schools</v>
          </cell>
          <cell r="D92">
            <v>8.700026123423554E-3</v>
          </cell>
          <cell r="E92">
            <v>15053073.769913921</v>
          </cell>
          <cell r="F92">
            <v>11737226.835431313</v>
          </cell>
          <cell r="G92">
            <v>174364</v>
          </cell>
          <cell r="H92">
            <v>-4200342.4671659637</v>
          </cell>
          <cell r="I92">
            <v>-173818.09648907595</v>
          </cell>
          <cell r="J92">
            <v>12702688.316821644</v>
          </cell>
          <cell r="K92">
            <v>0</v>
          </cell>
          <cell r="L92">
            <v>-667420.33172716503</v>
          </cell>
          <cell r="M92">
            <v>119773.36109652669</v>
          </cell>
          <cell r="N92">
            <v>4515.1395575343558</v>
          </cell>
          <cell r="O92">
            <v>-2037.6331183670306</v>
          </cell>
          <cell r="P92">
            <v>0</v>
          </cell>
          <cell r="Q92">
            <v>0</v>
          </cell>
          <cell r="R92">
            <v>0</v>
          </cell>
          <cell r="S92">
            <v>34748022.894320369</v>
          </cell>
          <cell r="T92">
            <v>1054751</v>
          </cell>
          <cell r="U92">
            <v>63513441.584108219</v>
          </cell>
          <cell r="V92">
            <v>479093.44438610674</v>
          </cell>
          <cell r="W92">
            <v>0</v>
          </cell>
          <cell r="X92">
            <v>65047286.028494328</v>
          </cell>
          <cell r="Y92">
            <v>182932.5700000003</v>
          </cell>
          <cell r="Z92">
            <v>0</v>
          </cell>
          <cell r="AA92">
            <v>0</v>
          </cell>
          <cell r="AB92">
            <v>869090.48244537984</v>
          </cell>
          <cell r="AC92">
            <v>1052023.05244538</v>
          </cell>
          <cell r="AD92" t="str">
            <v>N/A</v>
          </cell>
          <cell r="AE92">
            <v>12823007</v>
          </cell>
          <cell r="AF92">
            <v>12823008</v>
          </cell>
          <cell r="AG92">
            <v>12823008</v>
          </cell>
          <cell r="AH92">
            <v>12823008</v>
          </cell>
          <cell r="AI92">
            <v>12703234</v>
          </cell>
          <cell r="AJ92">
            <v>0</v>
          </cell>
          <cell r="AK92">
            <v>63995265</v>
          </cell>
          <cell r="AL92">
            <v>287179255</v>
          </cell>
          <cell r="AM92">
            <v>34748022.894320369</v>
          </cell>
          <cell r="AN92">
            <v>-7441833.4299999997</v>
          </cell>
          <cell r="AO92">
            <v>63123444.546048947</v>
          </cell>
          <cell r="AP92">
            <v>0</v>
          </cell>
          <cell r="AQ92">
            <v>871818.4299999997</v>
          </cell>
          <cell r="AR92">
            <v>0</v>
          </cell>
          <cell r="AS92">
            <v>0</v>
          </cell>
          <cell r="AT92">
            <v>378480707.44036931</v>
          </cell>
          <cell r="AU92">
            <v>8.6618502728942094E-3</v>
          </cell>
          <cell r="AV92">
            <v>0</v>
          </cell>
          <cell r="AW92">
            <v>0</v>
          </cell>
          <cell r="AY92">
            <v>0</v>
          </cell>
          <cell r="AZ92">
            <v>0</v>
          </cell>
          <cell r="BA92">
            <v>0</v>
          </cell>
          <cell r="BB92">
            <v>0</v>
          </cell>
          <cell r="BC92">
            <v>0</v>
          </cell>
          <cell r="BD92">
            <v>0</v>
          </cell>
          <cell r="BE92">
            <v>0</v>
          </cell>
          <cell r="BF92">
            <v>0</v>
          </cell>
          <cell r="BG92">
            <v>0</v>
          </cell>
          <cell r="BH92">
            <v>0</v>
          </cell>
          <cell r="BJ92">
            <v>0</v>
          </cell>
          <cell r="BL92">
            <v>0</v>
          </cell>
          <cell r="BM92">
            <v>0</v>
          </cell>
          <cell r="BN92">
            <v>0</v>
          </cell>
          <cell r="BO92">
            <v>0</v>
          </cell>
          <cell r="BQ92">
            <v>0</v>
          </cell>
          <cell r="BR92">
            <v>0</v>
          </cell>
          <cell r="BS92">
            <v>0</v>
          </cell>
          <cell r="BT92">
            <v>0</v>
          </cell>
          <cell r="CB92">
            <v>0</v>
          </cell>
          <cell r="CC92">
            <v>0</v>
          </cell>
          <cell r="CD92">
            <v>0</v>
          </cell>
          <cell r="CE92">
            <v>0</v>
          </cell>
          <cell r="CF92">
            <v>0</v>
          </cell>
          <cell r="CI92">
            <v>0</v>
          </cell>
          <cell r="CJ92">
            <v>0</v>
          </cell>
          <cell r="CK92">
            <v>0</v>
          </cell>
          <cell r="CV92">
            <v>8.700026123423554E-3</v>
          </cell>
          <cell r="DG92">
            <v>378480708</v>
          </cell>
          <cell r="DR92">
            <v>129776898.55999997</v>
          </cell>
          <cell r="EC92">
            <v>2.9163950764705353</v>
          </cell>
          <cell r="EN92">
            <v>2.4095909012463064E-2</v>
          </cell>
        </row>
        <row r="93">
          <cell r="B93">
            <v>31101</v>
          </cell>
          <cell r="C93" t="str">
            <v>F. Delany New School For Children</v>
          </cell>
          <cell r="D93">
            <v>5.8952444093732966E-5</v>
          </cell>
          <cell r="E93">
            <v>102001.47416459493</v>
          </cell>
          <cell r="F93">
            <v>79532.888639067853</v>
          </cell>
          <cell r="G93">
            <v>-19370</v>
          </cell>
          <cell r="H93">
            <v>-28462.035740726325</v>
          </cell>
          <cell r="I93">
            <v>-1177.8127410632449</v>
          </cell>
          <cell r="J93">
            <v>86074.974053395199</v>
          </cell>
          <cell r="K93">
            <v>0</v>
          </cell>
          <cell r="L93">
            <v>-4522.5220286675767</v>
          </cell>
          <cell r="M93">
            <v>811.59898531234842</v>
          </cell>
          <cell r="N93">
            <v>30.595139435765535</v>
          </cell>
          <cell r="O93">
            <v>-13.807251931193198</v>
          </cell>
          <cell r="P93">
            <v>0</v>
          </cell>
          <cell r="Q93">
            <v>0</v>
          </cell>
          <cell r="R93">
            <v>0</v>
          </cell>
          <cell r="S93">
            <v>214905.35321941774</v>
          </cell>
          <cell r="T93">
            <v>0</v>
          </cell>
          <cell r="U93">
            <v>430374.87026697601</v>
          </cell>
          <cell r="V93">
            <v>3246.3959412493937</v>
          </cell>
          <cell r="W93">
            <v>0</v>
          </cell>
          <cell r="X93">
            <v>433621.2662082254</v>
          </cell>
          <cell r="Y93">
            <v>96854.32</v>
          </cell>
          <cell r="Z93">
            <v>0</v>
          </cell>
          <cell r="AA93">
            <v>0</v>
          </cell>
          <cell r="AB93">
            <v>5889.0637053162245</v>
          </cell>
          <cell r="AC93">
            <v>102743.38370531623</v>
          </cell>
          <cell r="AD93" t="str">
            <v>N/A</v>
          </cell>
          <cell r="AE93">
            <v>66339</v>
          </cell>
          <cell r="AF93">
            <v>66337</v>
          </cell>
          <cell r="AG93">
            <v>66337</v>
          </cell>
          <cell r="AH93">
            <v>66337</v>
          </cell>
          <cell r="AI93">
            <v>65525</v>
          </cell>
          <cell r="AJ93">
            <v>0</v>
          </cell>
          <cell r="AK93">
            <v>330875</v>
          </cell>
          <cell r="AL93">
            <v>2062750</v>
          </cell>
          <cell r="AM93">
            <v>214905.35321941774</v>
          </cell>
          <cell r="AN93">
            <v>-43901.68</v>
          </cell>
          <cell r="AO93">
            <v>427732.20250290923</v>
          </cell>
          <cell r="AP93">
            <v>0</v>
          </cell>
          <cell r="AQ93">
            <v>-96854.32</v>
          </cell>
          <cell r="AR93">
            <v>0</v>
          </cell>
          <cell r="AS93">
            <v>0</v>
          </cell>
          <cell r="AT93">
            <v>2564631.555722327</v>
          </cell>
          <cell r="AU93">
            <v>6.2216295870849605E-5</v>
          </cell>
          <cell r="AV93">
            <v>0</v>
          </cell>
          <cell r="AW93">
            <v>0</v>
          </cell>
          <cell r="AY93">
            <v>0</v>
          </cell>
          <cell r="AZ93">
            <v>0</v>
          </cell>
          <cell r="BA93">
            <v>0</v>
          </cell>
          <cell r="BB93">
            <v>0</v>
          </cell>
          <cell r="BC93">
            <v>0</v>
          </cell>
          <cell r="BD93">
            <v>0</v>
          </cell>
          <cell r="BE93">
            <v>0</v>
          </cell>
          <cell r="BF93">
            <v>0</v>
          </cell>
          <cell r="BG93">
            <v>0</v>
          </cell>
          <cell r="BH93">
            <v>0</v>
          </cell>
          <cell r="BJ93">
            <v>0</v>
          </cell>
          <cell r="BL93">
            <v>0</v>
          </cell>
          <cell r="BM93">
            <v>0</v>
          </cell>
          <cell r="BN93">
            <v>0</v>
          </cell>
          <cell r="BO93">
            <v>0</v>
          </cell>
          <cell r="BQ93">
            <v>0</v>
          </cell>
          <cell r="BR93">
            <v>0</v>
          </cell>
          <cell r="BS93">
            <v>0</v>
          </cell>
          <cell r="BT93">
            <v>0</v>
          </cell>
          <cell r="CB93">
            <v>0</v>
          </cell>
          <cell r="CC93">
            <v>0</v>
          </cell>
          <cell r="CD93">
            <v>0</v>
          </cell>
          <cell r="CE93">
            <v>0</v>
          </cell>
          <cell r="CF93">
            <v>0</v>
          </cell>
          <cell r="CI93">
            <v>0</v>
          </cell>
          <cell r="CJ93">
            <v>0</v>
          </cell>
          <cell r="CK93">
            <v>0</v>
          </cell>
          <cell r="CV93">
            <v>5.8952444093732966E-5</v>
          </cell>
          <cell r="DG93">
            <v>2564632</v>
          </cell>
          <cell r="DR93">
            <v>758738.24999999988</v>
          </cell>
          <cell r="EC93">
            <v>3.3801274682013203</v>
          </cell>
          <cell r="EN93">
            <v>2.4095909012463064E-2</v>
          </cell>
        </row>
        <row r="94">
          <cell r="B94">
            <v>31102</v>
          </cell>
          <cell r="C94" t="str">
            <v>Evergreen Community Charter School</v>
          </cell>
          <cell r="D94">
            <v>1.4625296914261404E-4</v>
          </cell>
          <cell r="E94">
            <v>253051.7382752843</v>
          </cell>
          <cell r="F94">
            <v>197310.24365093457</v>
          </cell>
          <cell r="G94">
            <v>24869</v>
          </cell>
          <cell r="H94">
            <v>-70610.426741695395</v>
          </cell>
          <cell r="I94">
            <v>-2921.9926861830086</v>
          </cell>
          <cell r="J94">
            <v>213540.26483052594</v>
          </cell>
          <cell r="K94">
            <v>0</v>
          </cell>
          <cell r="L94">
            <v>-11219.760009506137</v>
          </cell>
          <cell r="M94">
            <v>2013.4663317153668</v>
          </cell>
          <cell r="N94">
            <v>75.902365925633831</v>
          </cell>
          <cell r="O94">
            <v>-34.253907902891633</v>
          </cell>
          <cell r="P94">
            <v>0</v>
          </cell>
          <cell r="Q94">
            <v>0</v>
          </cell>
          <cell r="R94">
            <v>0</v>
          </cell>
          <cell r="S94">
            <v>606074.1821090983</v>
          </cell>
          <cell r="T94">
            <v>147564</v>
          </cell>
          <cell r="U94">
            <v>1067701.3241526298</v>
          </cell>
          <cell r="V94">
            <v>8053.8653268614671</v>
          </cell>
          <cell r="W94">
            <v>0</v>
          </cell>
          <cell r="X94">
            <v>1223319.1894794912</v>
          </cell>
          <cell r="Y94">
            <v>23219.53</v>
          </cell>
          <cell r="Z94">
            <v>0</v>
          </cell>
          <cell r="AA94">
            <v>0</v>
          </cell>
          <cell r="AB94">
            <v>14609.963430915042</v>
          </cell>
          <cell r="AC94">
            <v>37829.493430915041</v>
          </cell>
          <cell r="AD94" t="str">
            <v>N/A</v>
          </cell>
          <cell r="AE94">
            <v>237501</v>
          </cell>
          <cell r="AF94">
            <v>237501</v>
          </cell>
          <cell r="AG94">
            <v>237501</v>
          </cell>
          <cell r="AH94">
            <v>237501</v>
          </cell>
          <cell r="AI94">
            <v>235487</v>
          </cell>
          <cell r="AJ94">
            <v>0</v>
          </cell>
          <cell r="AK94">
            <v>1185491</v>
          </cell>
          <cell r="AL94">
            <v>4671866</v>
          </cell>
          <cell r="AM94">
            <v>606074.1821090983</v>
          </cell>
          <cell r="AN94">
            <v>-100928.47</v>
          </cell>
          <cell r="AO94">
            <v>1061145.2260485762</v>
          </cell>
          <cell r="AP94">
            <v>0</v>
          </cell>
          <cell r="AQ94">
            <v>124344.47</v>
          </cell>
          <cell r="AR94">
            <v>0</v>
          </cell>
          <cell r="AS94">
            <v>0</v>
          </cell>
          <cell r="AT94">
            <v>6362501.4081576737</v>
          </cell>
          <cell r="AU94">
            <v>1.4091199513457432E-4</v>
          </cell>
          <cell r="AV94">
            <v>0</v>
          </cell>
          <cell r="AW94">
            <v>0</v>
          </cell>
          <cell r="AY94">
            <v>0</v>
          </cell>
          <cell r="AZ94">
            <v>0</v>
          </cell>
          <cell r="BA94">
            <v>0</v>
          </cell>
          <cell r="BB94">
            <v>0</v>
          </cell>
          <cell r="BC94">
            <v>0</v>
          </cell>
          <cell r="BD94">
            <v>0</v>
          </cell>
          <cell r="BE94">
            <v>0</v>
          </cell>
          <cell r="BF94">
            <v>0</v>
          </cell>
          <cell r="BG94">
            <v>0</v>
          </cell>
          <cell r="BH94">
            <v>0</v>
          </cell>
          <cell r="BJ94">
            <v>0</v>
          </cell>
          <cell r="BL94">
            <v>0</v>
          </cell>
          <cell r="BM94">
            <v>0</v>
          </cell>
          <cell r="BN94">
            <v>0</v>
          </cell>
          <cell r="BO94">
            <v>0</v>
          </cell>
          <cell r="BQ94">
            <v>0</v>
          </cell>
          <cell r="BR94">
            <v>0</v>
          </cell>
          <cell r="BS94">
            <v>0</v>
          </cell>
          <cell r="BT94">
            <v>0</v>
          </cell>
          <cell r="CB94">
            <v>0</v>
          </cell>
          <cell r="CC94">
            <v>0</v>
          </cell>
          <cell r="CD94">
            <v>0</v>
          </cell>
          <cell r="CE94">
            <v>0</v>
          </cell>
          <cell r="CF94">
            <v>0</v>
          </cell>
          <cell r="CI94">
            <v>0</v>
          </cell>
          <cell r="CJ94">
            <v>0</v>
          </cell>
          <cell r="CK94">
            <v>0</v>
          </cell>
          <cell r="CV94">
            <v>1.4625296914261404E-4</v>
          </cell>
          <cell r="DG94">
            <v>6362501</v>
          </cell>
          <cell r="DR94">
            <v>1780792.73</v>
          </cell>
          <cell r="EC94">
            <v>3.5728475823236319</v>
          </cell>
          <cell r="EN94">
            <v>2.4095909012463064E-2</v>
          </cell>
        </row>
        <row r="95">
          <cell r="B95">
            <v>31105</v>
          </cell>
          <cell r="C95" t="str">
            <v>Asheville-Buncombe Technical College</v>
          </cell>
          <cell r="D95">
            <v>1.3901422219367123E-3</v>
          </cell>
          <cell r="E95">
            <v>2405270.1820222591</v>
          </cell>
          <cell r="F95">
            <v>1875444.3217649795</v>
          </cell>
          <cell r="G95">
            <v>-214565</v>
          </cell>
          <cell r="H95">
            <v>-671155.84796698135</v>
          </cell>
          <cell r="I95">
            <v>-27773.695324382446</v>
          </cell>
          <cell r="J95">
            <v>2029711.5331381476</v>
          </cell>
          <cell r="K95">
            <v>0</v>
          </cell>
          <cell r="L95">
            <v>-106644.41344778812</v>
          </cell>
          <cell r="M95">
            <v>19138.104180546237</v>
          </cell>
          <cell r="N95">
            <v>721.4560103407149</v>
          </cell>
          <cell r="O95">
            <v>-325.58520979979738</v>
          </cell>
          <cell r="P95">
            <v>0</v>
          </cell>
          <cell r="Q95">
            <v>0</v>
          </cell>
          <cell r="R95">
            <v>0</v>
          </cell>
          <cell r="S95">
            <v>5309821.055167322</v>
          </cell>
          <cell r="T95">
            <v>35917.379999999888</v>
          </cell>
          <cell r="U95">
            <v>10148557.665690737</v>
          </cell>
          <cell r="V95">
            <v>76552.416722184949</v>
          </cell>
          <cell r="W95">
            <v>0</v>
          </cell>
          <cell r="X95">
            <v>10261027.462412922</v>
          </cell>
          <cell r="Y95">
            <v>1108742</v>
          </cell>
          <cell r="Z95">
            <v>0</v>
          </cell>
          <cell r="AA95">
            <v>0</v>
          </cell>
          <cell r="AB95">
            <v>138868.47662191224</v>
          </cell>
          <cell r="AC95">
            <v>1247610.4766219123</v>
          </cell>
          <cell r="AD95" t="str">
            <v>N/A</v>
          </cell>
          <cell r="AE95">
            <v>1806511</v>
          </cell>
          <cell r="AF95">
            <v>1806511</v>
          </cell>
          <cell r="AG95">
            <v>1806511</v>
          </cell>
          <cell r="AH95">
            <v>1806511</v>
          </cell>
          <cell r="AI95">
            <v>1787373</v>
          </cell>
          <cell r="AJ95">
            <v>0</v>
          </cell>
          <cell r="AK95">
            <v>9013417</v>
          </cell>
          <cell r="AL95">
            <v>47419952</v>
          </cell>
          <cell r="AM95">
            <v>5309821.055167322</v>
          </cell>
          <cell r="AN95">
            <v>-1267278.3799999999</v>
          </cell>
          <cell r="AO95">
            <v>10086241.60579101</v>
          </cell>
          <cell r="AP95">
            <v>0</v>
          </cell>
          <cell r="AQ95">
            <v>-1072824.6200000001</v>
          </cell>
          <cell r="AR95">
            <v>0</v>
          </cell>
          <cell r="AS95">
            <v>0</v>
          </cell>
          <cell r="AT95">
            <v>60475911.660958335</v>
          </cell>
          <cell r="AU95">
            <v>1.4302722583608935E-3</v>
          </cell>
          <cell r="AV95">
            <v>0</v>
          </cell>
          <cell r="AW95">
            <v>0</v>
          </cell>
          <cell r="AY95">
            <v>0</v>
          </cell>
          <cell r="AZ95">
            <v>0</v>
          </cell>
          <cell r="BA95">
            <v>0</v>
          </cell>
          <cell r="BB95">
            <v>0</v>
          </cell>
          <cell r="BC95">
            <v>0</v>
          </cell>
          <cell r="BD95">
            <v>0</v>
          </cell>
          <cell r="BE95">
            <v>0</v>
          </cell>
          <cell r="BF95">
            <v>0</v>
          </cell>
          <cell r="BG95">
            <v>0</v>
          </cell>
          <cell r="BH95">
            <v>0</v>
          </cell>
          <cell r="BJ95">
            <v>0</v>
          </cell>
          <cell r="BL95">
            <v>0</v>
          </cell>
          <cell r="BM95">
            <v>0</v>
          </cell>
          <cell r="BN95">
            <v>0</v>
          </cell>
          <cell r="BO95">
            <v>0</v>
          </cell>
          <cell r="BQ95">
            <v>0</v>
          </cell>
          <cell r="BR95">
            <v>0</v>
          </cell>
          <cell r="BS95">
            <v>0</v>
          </cell>
          <cell r="BT95">
            <v>0</v>
          </cell>
          <cell r="CB95">
            <v>0</v>
          </cell>
          <cell r="CC95">
            <v>0</v>
          </cell>
          <cell r="CD95">
            <v>0</v>
          </cell>
          <cell r="CE95">
            <v>0</v>
          </cell>
          <cell r="CF95">
            <v>0</v>
          </cell>
          <cell r="CI95">
            <v>0</v>
          </cell>
          <cell r="CJ95">
            <v>0</v>
          </cell>
          <cell r="CK95">
            <v>0</v>
          </cell>
          <cell r="CV95">
            <v>1.3901422219367123E-3</v>
          </cell>
          <cell r="DG95">
            <v>60475912</v>
          </cell>
          <cell r="DR95">
            <v>21942969.110000011</v>
          </cell>
          <cell r="EC95">
            <v>2.7560496347068852</v>
          </cell>
          <cell r="EN95">
            <v>2.4095909012463064E-2</v>
          </cell>
        </row>
        <row r="96">
          <cell r="B96">
            <v>31110</v>
          </cell>
          <cell r="C96" t="str">
            <v>Asheville City Schools</v>
          </cell>
          <cell r="D96">
            <v>2.0197565345193864E-3</v>
          </cell>
          <cell r="E96">
            <v>3494649.7493299358</v>
          </cell>
          <cell r="F96">
            <v>2724858.553490181</v>
          </cell>
          <cell r="G96">
            <v>-299624</v>
          </cell>
          <cell r="H96">
            <v>-975131.45649490552</v>
          </cell>
          <cell r="I96">
            <v>-40352.779545836864</v>
          </cell>
          <cell r="J96">
            <v>2948995.4822994871</v>
          </cell>
          <cell r="K96">
            <v>0</v>
          </cell>
          <cell r="L96">
            <v>-154945.11822759622</v>
          </cell>
          <cell r="M96">
            <v>27806.011764119216</v>
          </cell>
          <cell r="N96">
            <v>1048.213246284871</v>
          </cell>
          <cell r="O96">
            <v>-473.04717794978546</v>
          </cell>
          <cell r="P96">
            <v>0</v>
          </cell>
          <cell r="Q96">
            <v>0</v>
          </cell>
          <cell r="R96">
            <v>0</v>
          </cell>
          <cell r="S96">
            <v>7726831.6086837193</v>
          </cell>
          <cell r="T96">
            <v>0</v>
          </cell>
          <cell r="U96">
            <v>14744977.411497435</v>
          </cell>
          <cell r="V96">
            <v>111224.04705647686</v>
          </cell>
          <cell r="W96">
            <v>0</v>
          </cell>
          <cell r="X96">
            <v>14856201.458553912</v>
          </cell>
          <cell r="Y96">
            <v>1498118.76</v>
          </cell>
          <cell r="Z96">
            <v>0</v>
          </cell>
          <cell r="AA96">
            <v>0</v>
          </cell>
          <cell r="AB96">
            <v>201763.89772918433</v>
          </cell>
          <cell r="AC96">
            <v>1699882.6577291843</v>
          </cell>
          <cell r="AD96" t="str">
            <v>N/A</v>
          </cell>
          <cell r="AE96">
            <v>2636825</v>
          </cell>
          <cell r="AF96">
            <v>2636826</v>
          </cell>
          <cell r="AG96">
            <v>2636826</v>
          </cell>
          <cell r="AH96">
            <v>2636826</v>
          </cell>
          <cell r="AI96">
            <v>2609020</v>
          </cell>
          <cell r="AJ96">
            <v>0</v>
          </cell>
          <cell r="AK96">
            <v>13156323</v>
          </cell>
          <cell r="AL96">
            <v>68615139</v>
          </cell>
          <cell r="AM96">
            <v>7726831.6086837193</v>
          </cell>
          <cell r="AN96">
            <v>-1632015.24</v>
          </cell>
          <cell r="AO96">
            <v>14654437.560824728</v>
          </cell>
          <cell r="AP96">
            <v>0</v>
          </cell>
          <cell r="AQ96">
            <v>-1498118.76</v>
          </cell>
          <cell r="AR96">
            <v>0</v>
          </cell>
          <cell r="AS96">
            <v>0</v>
          </cell>
          <cell r="AT96">
            <v>87866274.169508442</v>
          </cell>
          <cell r="AU96">
            <v>2.0695577845615447E-3</v>
          </cell>
          <cell r="AV96">
            <v>0</v>
          </cell>
          <cell r="AW96">
            <v>0</v>
          </cell>
          <cell r="AY96">
            <v>0</v>
          </cell>
          <cell r="AZ96">
            <v>0</v>
          </cell>
          <cell r="BA96">
            <v>0</v>
          </cell>
          <cell r="BB96">
            <v>0</v>
          </cell>
          <cell r="BC96">
            <v>0</v>
          </cell>
          <cell r="BD96">
            <v>0</v>
          </cell>
          <cell r="BE96">
            <v>0</v>
          </cell>
          <cell r="BF96">
            <v>0</v>
          </cell>
          <cell r="BG96">
            <v>0</v>
          </cell>
          <cell r="BH96">
            <v>0</v>
          </cell>
          <cell r="BJ96">
            <v>0</v>
          </cell>
          <cell r="BL96">
            <v>0</v>
          </cell>
          <cell r="BM96">
            <v>0</v>
          </cell>
          <cell r="BN96">
            <v>0</v>
          </cell>
          <cell r="BO96">
            <v>0</v>
          </cell>
          <cell r="BQ96">
            <v>0</v>
          </cell>
          <cell r="BR96">
            <v>0</v>
          </cell>
          <cell r="BS96">
            <v>0</v>
          </cell>
          <cell r="BT96">
            <v>0</v>
          </cell>
          <cell r="CB96">
            <v>0</v>
          </cell>
          <cell r="CC96">
            <v>0</v>
          </cell>
          <cell r="CD96">
            <v>0</v>
          </cell>
          <cell r="CE96">
            <v>0</v>
          </cell>
          <cell r="CF96">
            <v>0</v>
          </cell>
          <cell r="CI96">
            <v>0</v>
          </cell>
          <cell r="CJ96">
            <v>0</v>
          </cell>
          <cell r="CK96">
            <v>0</v>
          </cell>
          <cell r="CV96">
            <v>2.0197565345193864E-3</v>
          </cell>
          <cell r="DG96">
            <v>87866274</v>
          </cell>
          <cell r="DR96">
            <v>28443769.960000005</v>
          </cell>
          <cell r="EC96">
            <v>3.08912194563396</v>
          </cell>
          <cell r="EN96">
            <v>2.4095909012463064E-2</v>
          </cell>
        </row>
        <row r="97">
          <cell r="B97">
            <v>31200</v>
          </cell>
          <cell r="C97" t="str">
            <v>Burke County Schools</v>
          </cell>
          <cell r="D97">
            <v>4.11289503337617E-3</v>
          </cell>
          <cell r="E97">
            <v>7116267.4073628113</v>
          </cell>
          <cell r="F97">
            <v>5548716.8971923292</v>
          </cell>
          <cell r="G97">
            <v>-872569</v>
          </cell>
          <cell r="H97">
            <v>-1985691.4711065006</v>
          </cell>
          <cell r="I97">
            <v>-82171.659673074784</v>
          </cell>
          <cell r="J97">
            <v>6005134.1165654268</v>
          </cell>
          <cell r="K97">
            <v>0</v>
          </cell>
          <cell r="L97">
            <v>-315519.71552640974</v>
          </cell>
          <cell r="M97">
            <v>56622.273887015152</v>
          </cell>
          <cell r="N97">
            <v>2134.5102644215649</v>
          </cell>
          <cell r="O97">
            <v>-963.28114576703274</v>
          </cell>
          <cell r="P97">
            <v>0</v>
          </cell>
          <cell r="Q97">
            <v>0</v>
          </cell>
          <cell r="R97">
            <v>0</v>
          </cell>
          <cell r="S97">
            <v>15471960.077820253</v>
          </cell>
          <cell r="T97">
            <v>0</v>
          </cell>
          <cell r="U97">
            <v>30025670.582827132</v>
          </cell>
          <cell r="V97">
            <v>226489.09554806061</v>
          </cell>
          <cell r="W97">
            <v>0</v>
          </cell>
          <cell r="X97">
            <v>30252159.678375192</v>
          </cell>
          <cell r="Y97">
            <v>4362842.21</v>
          </cell>
          <cell r="Z97">
            <v>0</v>
          </cell>
          <cell r="AA97">
            <v>0</v>
          </cell>
          <cell r="AB97">
            <v>410858.29836537392</v>
          </cell>
          <cell r="AC97">
            <v>4773700.5083653741</v>
          </cell>
          <cell r="AD97" t="str">
            <v>N/A</v>
          </cell>
          <cell r="AE97">
            <v>5107016</v>
          </cell>
          <cell r="AF97">
            <v>5107016</v>
          </cell>
          <cell r="AG97">
            <v>5107016</v>
          </cell>
          <cell r="AH97">
            <v>5107016</v>
          </cell>
          <cell r="AI97">
            <v>5050393</v>
          </cell>
          <cell r="AJ97">
            <v>0</v>
          </cell>
          <cell r="AK97">
            <v>25478457</v>
          </cell>
          <cell r="AL97">
            <v>141550853</v>
          </cell>
          <cell r="AM97">
            <v>15471960.077820253</v>
          </cell>
          <cell r="AN97">
            <v>-3576358.79</v>
          </cell>
          <cell r="AO97">
            <v>29841301.380009823</v>
          </cell>
          <cell r="AP97">
            <v>0</v>
          </cell>
          <cell r="AQ97">
            <v>-4362842.21</v>
          </cell>
          <cell r="AR97">
            <v>0</v>
          </cell>
          <cell r="AS97">
            <v>0</v>
          </cell>
          <cell r="AT97">
            <v>178924913.45783007</v>
          </cell>
          <cell r="AU97">
            <v>4.2694319849186811E-3</v>
          </cell>
          <cell r="AV97">
            <v>0</v>
          </cell>
          <cell r="AW97">
            <v>0</v>
          </cell>
          <cell r="AY97">
            <v>0</v>
          </cell>
          <cell r="AZ97">
            <v>0</v>
          </cell>
          <cell r="BA97">
            <v>0</v>
          </cell>
          <cell r="BB97">
            <v>0</v>
          </cell>
          <cell r="BC97">
            <v>0</v>
          </cell>
          <cell r="BD97">
            <v>0</v>
          </cell>
          <cell r="BE97">
            <v>0</v>
          </cell>
          <cell r="BF97">
            <v>0</v>
          </cell>
          <cell r="BG97">
            <v>0</v>
          </cell>
          <cell r="BH97">
            <v>0</v>
          </cell>
          <cell r="BJ97">
            <v>0</v>
          </cell>
          <cell r="BL97">
            <v>0</v>
          </cell>
          <cell r="BM97">
            <v>0</v>
          </cell>
          <cell r="BN97">
            <v>0</v>
          </cell>
          <cell r="BO97">
            <v>0</v>
          </cell>
          <cell r="BQ97">
            <v>0</v>
          </cell>
          <cell r="BR97">
            <v>0</v>
          </cell>
          <cell r="BS97">
            <v>0</v>
          </cell>
          <cell r="BT97">
            <v>0</v>
          </cell>
          <cell r="CB97">
            <v>0</v>
          </cell>
          <cell r="CC97">
            <v>0</v>
          </cell>
          <cell r="CD97">
            <v>0</v>
          </cell>
          <cell r="CE97">
            <v>0</v>
          </cell>
          <cell r="CF97">
            <v>0</v>
          </cell>
          <cell r="CI97">
            <v>0</v>
          </cell>
          <cell r="CJ97">
            <v>0</v>
          </cell>
          <cell r="CK97">
            <v>0</v>
          </cell>
          <cell r="CV97">
            <v>4.11289503337617E-3</v>
          </cell>
          <cell r="DG97">
            <v>178924914</v>
          </cell>
          <cell r="DR97">
            <v>63059125.209999941</v>
          </cell>
          <cell r="EC97">
            <v>2.837415098990717</v>
          </cell>
          <cell r="EN97">
            <v>2.4095909012463064E-2</v>
          </cell>
        </row>
        <row r="98">
          <cell r="B98">
            <v>31205</v>
          </cell>
          <cell r="C98" t="str">
            <v>Western Piedmont Community College</v>
          </cell>
          <cell r="D98">
            <v>5.0568155364153356E-4</v>
          </cell>
          <cell r="E98">
            <v>874946.99706203409</v>
          </cell>
          <cell r="F98">
            <v>682216.23905290093</v>
          </cell>
          <cell r="G98">
            <v>-351857</v>
          </cell>
          <cell r="H98">
            <v>-244141.30193291488</v>
          </cell>
          <cell r="I98">
            <v>-10103.027719303176</v>
          </cell>
          <cell r="J98">
            <v>738332.85927500215</v>
          </cell>
          <cell r="K98">
            <v>0</v>
          </cell>
          <cell r="L98">
            <v>-38793.23412271891</v>
          </cell>
          <cell r="M98">
            <v>6961.7238459884293</v>
          </cell>
          <cell r="N98">
            <v>262.43861270888311</v>
          </cell>
          <cell r="O98">
            <v>-118.43567667838357</v>
          </cell>
          <cell r="P98">
            <v>0</v>
          </cell>
          <cell r="Q98">
            <v>0</v>
          </cell>
          <cell r="R98">
            <v>0</v>
          </cell>
          <cell r="S98">
            <v>1657707.2583970192</v>
          </cell>
          <cell r="T98">
            <v>45182.330000000016</v>
          </cell>
          <cell r="U98">
            <v>3691664.2963750111</v>
          </cell>
          <cell r="V98">
            <v>27846.895383953717</v>
          </cell>
          <cell r="W98">
            <v>0</v>
          </cell>
          <cell r="X98">
            <v>3764693.5217589648</v>
          </cell>
          <cell r="Y98">
            <v>1804464</v>
          </cell>
          <cell r="Z98">
            <v>0</v>
          </cell>
          <cell r="AA98">
            <v>0</v>
          </cell>
          <cell r="AB98">
            <v>50515.138596515877</v>
          </cell>
          <cell r="AC98">
            <v>1854979.1385965159</v>
          </cell>
          <cell r="AD98" t="str">
            <v>N/A</v>
          </cell>
          <cell r="AE98">
            <v>383335</v>
          </cell>
          <cell r="AF98">
            <v>383336</v>
          </cell>
          <cell r="AG98">
            <v>383336</v>
          </cell>
          <cell r="AH98">
            <v>383336</v>
          </cell>
          <cell r="AI98">
            <v>376374</v>
          </cell>
          <cell r="AJ98">
            <v>0</v>
          </cell>
          <cell r="AK98">
            <v>1909717</v>
          </cell>
          <cell r="AL98">
            <v>18930973</v>
          </cell>
          <cell r="AM98">
            <v>1657707.2583970192</v>
          </cell>
          <cell r="AN98">
            <v>-499527.33</v>
          </cell>
          <cell r="AO98">
            <v>3668996.053162449</v>
          </cell>
          <cell r="AP98">
            <v>0</v>
          </cell>
          <cell r="AQ98">
            <v>-1759281.67</v>
          </cell>
          <cell r="AR98">
            <v>0</v>
          </cell>
          <cell r="AS98">
            <v>0</v>
          </cell>
          <cell r="AT98">
            <v>21998867.311559469</v>
          </cell>
          <cell r="AU98">
            <v>5.709926743370314E-4</v>
          </cell>
          <cell r="AV98">
            <v>0</v>
          </cell>
          <cell r="AW98">
            <v>0</v>
          </cell>
          <cell r="AY98">
            <v>0</v>
          </cell>
          <cell r="AZ98">
            <v>0</v>
          </cell>
          <cell r="BA98">
            <v>0</v>
          </cell>
          <cell r="BB98">
            <v>0</v>
          </cell>
          <cell r="BC98">
            <v>0</v>
          </cell>
          <cell r="BD98">
            <v>0</v>
          </cell>
          <cell r="BE98">
            <v>0</v>
          </cell>
          <cell r="BF98">
            <v>0</v>
          </cell>
          <cell r="BG98">
            <v>0</v>
          </cell>
          <cell r="BH98">
            <v>0</v>
          </cell>
          <cell r="BJ98">
            <v>0</v>
          </cell>
          <cell r="BL98">
            <v>0</v>
          </cell>
          <cell r="BM98">
            <v>0</v>
          </cell>
          <cell r="BN98">
            <v>0</v>
          </cell>
          <cell r="BO98">
            <v>0</v>
          </cell>
          <cell r="BQ98">
            <v>0</v>
          </cell>
          <cell r="BR98">
            <v>0</v>
          </cell>
          <cell r="BS98">
            <v>0</v>
          </cell>
          <cell r="BT98">
            <v>0</v>
          </cell>
          <cell r="CB98">
            <v>0</v>
          </cell>
          <cell r="CC98">
            <v>0</v>
          </cell>
          <cell r="CD98">
            <v>0</v>
          </cell>
          <cell r="CE98">
            <v>0</v>
          </cell>
          <cell r="CF98">
            <v>0</v>
          </cell>
          <cell r="CI98">
            <v>0</v>
          </cell>
          <cell r="CJ98">
            <v>0</v>
          </cell>
          <cell r="CK98">
            <v>0</v>
          </cell>
          <cell r="CV98">
            <v>5.0568155364153356E-4</v>
          </cell>
          <cell r="DG98">
            <v>21998866</v>
          </cell>
          <cell r="DR98">
            <v>8767270.7700000014</v>
          </cell>
          <cell r="EC98">
            <v>2.5092034427950027</v>
          </cell>
          <cell r="EN98">
            <v>2.4095909012463064E-2</v>
          </cell>
        </row>
        <row r="99">
          <cell r="B99">
            <v>31300</v>
          </cell>
          <cell r="C99" t="str">
            <v>Cabarrus County Schools</v>
          </cell>
          <cell r="D99">
            <v>1.0384923954821533E-2</v>
          </cell>
          <cell r="E99">
            <v>17968339.884174876</v>
          </cell>
          <cell r="F99">
            <v>14010326.681465143</v>
          </cell>
          <cell r="G99">
            <v>2335173</v>
          </cell>
          <cell r="H99">
            <v>-5013805.3020651126</v>
          </cell>
          <cell r="I99">
            <v>-207480.72343724919</v>
          </cell>
          <cell r="J99">
            <v>15162765.067661908</v>
          </cell>
          <cell r="K99">
            <v>0</v>
          </cell>
          <cell r="L99">
            <v>-796676.84815650922</v>
          </cell>
          <cell r="M99">
            <v>142969.36918981871</v>
          </cell>
          <cell r="N99">
            <v>5389.5678340732793</v>
          </cell>
          <cell r="O99">
            <v>-2432.2530394587511</v>
          </cell>
          <cell r="P99">
            <v>0</v>
          </cell>
          <cell r="Q99">
            <v>0</v>
          </cell>
          <cell r="R99">
            <v>0</v>
          </cell>
          <cell r="S99">
            <v>43604568.443627484</v>
          </cell>
          <cell r="T99">
            <v>12332434</v>
          </cell>
          <cell r="U99">
            <v>75813825.338309541</v>
          </cell>
          <cell r="V99">
            <v>571877.47675927484</v>
          </cell>
          <cell r="W99">
            <v>0</v>
          </cell>
          <cell r="X99">
            <v>88718136.815068811</v>
          </cell>
          <cell r="Y99">
            <v>656569.02999999933</v>
          </cell>
          <cell r="Z99">
            <v>0</v>
          </cell>
          <cell r="AA99">
            <v>0</v>
          </cell>
          <cell r="AB99">
            <v>1037403.617186246</v>
          </cell>
          <cell r="AC99">
            <v>1693972.6471862453</v>
          </cell>
          <cell r="AD99" t="str">
            <v>N/A</v>
          </cell>
          <cell r="AE99">
            <v>17433427</v>
          </cell>
          <cell r="AF99">
            <v>17433427</v>
          </cell>
          <cell r="AG99">
            <v>17433427</v>
          </cell>
          <cell r="AH99">
            <v>17433427</v>
          </cell>
          <cell r="AI99">
            <v>17290457</v>
          </cell>
          <cell r="AJ99">
            <v>0</v>
          </cell>
          <cell r="AK99">
            <v>87024165</v>
          </cell>
          <cell r="AL99">
            <v>329507969</v>
          </cell>
          <cell r="AM99">
            <v>43604568.443627484</v>
          </cell>
          <cell r="AN99">
            <v>-8357210.9700000007</v>
          </cell>
          <cell r="AO99">
            <v>75348299.197882578</v>
          </cell>
          <cell r="AP99">
            <v>0</v>
          </cell>
          <cell r="AQ99">
            <v>11675864.970000001</v>
          </cell>
          <cell r="AR99">
            <v>0</v>
          </cell>
          <cell r="AS99">
            <v>0</v>
          </cell>
          <cell r="AT99">
            <v>451779490.64151007</v>
          </cell>
          <cell r="AU99">
            <v>9.9385615002979023E-3</v>
          </cell>
          <cell r="AV99">
            <v>0</v>
          </cell>
          <cell r="AW99">
            <v>0</v>
          </cell>
          <cell r="AY99">
            <v>0</v>
          </cell>
          <cell r="AZ99">
            <v>0</v>
          </cell>
          <cell r="BA99">
            <v>0</v>
          </cell>
          <cell r="BB99">
            <v>0</v>
          </cell>
          <cell r="BC99">
            <v>0</v>
          </cell>
          <cell r="BD99">
            <v>0</v>
          </cell>
          <cell r="BE99">
            <v>0</v>
          </cell>
          <cell r="BF99">
            <v>0</v>
          </cell>
          <cell r="BG99">
            <v>0</v>
          </cell>
          <cell r="BH99">
            <v>0</v>
          </cell>
          <cell r="BJ99">
            <v>0</v>
          </cell>
          <cell r="BL99">
            <v>0</v>
          </cell>
          <cell r="BM99">
            <v>0</v>
          </cell>
          <cell r="BN99">
            <v>0</v>
          </cell>
          <cell r="BO99">
            <v>0</v>
          </cell>
          <cell r="BQ99">
            <v>0</v>
          </cell>
          <cell r="BR99">
            <v>0</v>
          </cell>
          <cell r="BS99">
            <v>0</v>
          </cell>
          <cell r="BT99">
            <v>0</v>
          </cell>
          <cell r="CB99">
            <v>0</v>
          </cell>
          <cell r="CC99">
            <v>0</v>
          </cell>
          <cell r="CD99">
            <v>0</v>
          </cell>
          <cell r="CE99">
            <v>0</v>
          </cell>
          <cell r="CF99">
            <v>0</v>
          </cell>
          <cell r="CI99">
            <v>0</v>
          </cell>
          <cell r="CJ99">
            <v>0</v>
          </cell>
          <cell r="CK99">
            <v>0</v>
          </cell>
          <cell r="CV99">
            <v>1.0384923954821533E-2</v>
          </cell>
          <cell r="DG99">
            <v>451779490</v>
          </cell>
          <cell r="DR99">
            <v>143348965.94999999</v>
          </cell>
          <cell r="EC99">
            <v>3.151606201035174</v>
          </cell>
          <cell r="EN99">
            <v>2.4095909012463064E-2</v>
          </cell>
        </row>
        <row r="100">
          <cell r="B100">
            <v>31301</v>
          </cell>
          <cell r="C100" t="str">
            <v>Carolina International School</v>
          </cell>
          <cell r="D100">
            <v>2.0007692437743868E-4</v>
          </cell>
          <cell r="E100">
            <v>346179.73090934905</v>
          </cell>
          <cell r="F100">
            <v>269924.27524221438</v>
          </cell>
          <cell r="G100">
            <v>200175</v>
          </cell>
          <cell r="H100">
            <v>-96596.445831337987</v>
          </cell>
          <cell r="I100">
            <v>-3997.3431864811541</v>
          </cell>
          <cell r="J100">
            <v>292127.26188398898</v>
          </cell>
          <cell r="K100">
            <v>0</v>
          </cell>
          <cell r="L100">
            <v>-15348.851295907765</v>
          </cell>
          <cell r="M100">
            <v>2754.4613511012512</v>
          </cell>
          <cell r="N100">
            <v>103.83592221340312</v>
          </cell>
          <cell r="O100">
            <v>-46.860016458439915</v>
          </cell>
          <cell r="P100">
            <v>0</v>
          </cell>
          <cell r="Q100">
            <v>0</v>
          </cell>
          <cell r="R100">
            <v>0</v>
          </cell>
          <cell r="S100">
            <v>995275.06497868185</v>
          </cell>
          <cell r="T100">
            <v>1014031</v>
          </cell>
          <cell r="U100">
            <v>1460636.3094199446</v>
          </cell>
          <cell r="V100">
            <v>11017.845404405005</v>
          </cell>
          <cell r="W100">
            <v>0</v>
          </cell>
          <cell r="X100">
            <v>2485685.15482435</v>
          </cell>
          <cell r="Y100">
            <v>13152.789999999979</v>
          </cell>
          <cell r="Z100">
            <v>0</v>
          </cell>
          <cell r="AA100">
            <v>0</v>
          </cell>
          <cell r="AB100">
            <v>19986.715932405768</v>
          </cell>
          <cell r="AC100">
            <v>33139.505932405751</v>
          </cell>
          <cell r="AD100" t="str">
            <v>N/A</v>
          </cell>
          <cell r="AE100">
            <v>491059</v>
          </cell>
          <cell r="AF100">
            <v>491060</v>
          </cell>
          <cell r="AG100">
            <v>491060</v>
          </cell>
          <cell r="AH100">
            <v>491060</v>
          </cell>
          <cell r="AI100">
            <v>488306</v>
          </cell>
          <cell r="AJ100">
            <v>0</v>
          </cell>
          <cell r="AK100">
            <v>2452545</v>
          </cell>
          <cell r="AL100">
            <v>5416612</v>
          </cell>
          <cell r="AM100">
            <v>995275.06497868185</v>
          </cell>
          <cell r="AN100">
            <v>-160406.21000000002</v>
          </cell>
          <cell r="AO100">
            <v>1451667.438891944</v>
          </cell>
          <cell r="AP100">
            <v>0</v>
          </cell>
          <cell r="AQ100">
            <v>1000878.21</v>
          </cell>
          <cell r="AR100">
            <v>0</v>
          </cell>
          <cell r="AS100">
            <v>0</v>
          </cell>
          <cell r="AT100">
            <v>8704026.503870625</v>
          </cell>
          <cell r="AU100">
            <v>1.6337489588084882E-4</v>
          </cell>
          <cell r="AV100">
            <v>0</v>
          </cell>
          <cell r="AW100">
            <v>0</v>
          </cell>
          <cell r="AY100">
            <v>0</v>
          </cell>
          <cell r="AZ100">
            <v>0</v>
          </cell>
          <cell r="BA100">
            <v>0</v>
          </cell>
          <cell r="BB100">
            <v>0</v>
          </cell>
          <cell r="BC100">
            <v>0</v>
          </cell>
          <cell r="BD100">
            <v>0</v>
          </cell>
          <cell r="BE100">
            <v>0</v>
          </cell>
          <cell r="BF100">
            <v>0</v>
          </cell>
          <cell r="BG100">
            <v>0</v>
          </cell>
          <cell r="BH100">
            <v>0</v>
          </cell>
          <cell r="BJ100">
            <v>0</v>
          </cell>
          <cell r="BL100">
            <v>0</v>
          </cell>
          <cell r="BM100">
            <v>0</v>
          </cell>
          <cell r="BN100">
            <v>0</v>
          </cell>
          <cell r="BO100">
            <v>0</v>
          </cell>
          <cell r="BQ100">
            <v>0</v>
          </cell>
          <cell r="BR100">
            <v>0</v>
          </cell>
          <cell r="BS100">
            <v>0</v>
          </cell>
          <cell r="BT100">
            <v>0</v>
          </cell>
          <cell r="CB100">
            <v>0</v>
          </cell>
          <cell r="CC100">
            <v>0</v>
          </cell>
          <cell r="CD100">
            <v>0</v>
          </cell>
          <cell r="CE100">
            <v>0</v>
          </cell>
          <cell r="CF100">
            <v>0</v>
          </cell>
          <cell r="CI100">
            <v>0</v>
          </cell>
          <cell r="CJ100">
            <v>0</v>
          </cell>
          <cell r="CK100">
            <v>0</v>
          </cell>
          <cell r="CV100">
            <v>2.0007692437743868E-4</v>
          </cell>
          <cell r="DG100">
            <v>8704026</v>
          </cell>
          <cell r="DR100">
            <v>2594207.0499999993</v>
          </cell>
          <cell r="EC100">
            <v>3.355177837482171</v>
          </cell>
          <cell r="EN100">
            <v>2.4095909012463064E-2</v>
          </cell>
        </row>
        <row r="101">
          <cell r="B101">
            <v>31320</v>
          </cell>
          <cell r="C101" t="str">
            <v>Kannapolis City Schools</v>
          </cell>
          <cell r="D101">
            <v>1.9460158818062662E-3</v>
          </cell>
          <cell r="E101">
            <v>3367061.2261019852</v>
          </cell>
          <cell r="F101">
            <v>2625374.855900309</v>
          </cell>
          <cell r="G101">
            <v>-19395</v>
          </cell>
          <cell r="H101">
            <v>-939529.7248732571</v>
          </cell>
          <cell r="I101">
            <v>-38879.512718057187</v>
          </cell>
          <cell r="J101">
            <v>2841328.6184987207</v>
          </cell>
          <cell r="K101">
            <v>0</v>
          </cell>
          <cell r="L101">
            <v>-149288.12246719713</v>
          </cell>
          <cell r="M101">
            <v>26790.823338291069</v>
          </cell>
          <cell r="N101">
            <v>1009.9433223398161</v>
          </cell>
          <cell r="O101">
            <v>-455.77637967784563</v>
          </cell>
          <cell r="P101">
            <v>0</v>
          </cell>
          <cell r="Q101">
            <v>0</v>
          </cell>
          <cell r="R101">
            <v>0</v>
          </cell>
          <cell r="S101">
            <v>7714017.3307234561</v>
          </cell>
          <cell r="T101">
            <v>14953</v>
          </cell>
          <cell r="U101">
            <v>14206643.092493603</v>
          </cell>
          <cell r="V101">
            <v>107163.29335316428</v>
          </cell>
          <cell r="W101">
            <v>0</v>
          </cell>
          <cell r="X101">
            <v>14328759.385846768</v>
          </cell>
          <cell r="Y101">
            <v>111930.09000000008</v>
          </cell>
          <cell r="Z101">
            <v>0</v>
          </cell>
          <cell r="AA101">
            <v>0</v>
          </cell>
          <cell r="AB101">
            <v>194397.56359028592</v>
          </cell>
          <cell r="AC101">
            <v>306327.65359028603</v>
          </cell>
          <cell r="AD101" t="str">
            <v>N/A</v>
          </cell>
          <cell r="AE101">
            <v>2809845</v>
          </cell>
          <cell r="AF101">
            <v>2809845</v>
          </cell>
          <cell r="AG101">
            <v>2809845</v>
          </cell>
          <cell r="AH101">
            <v>2809845</v>
          </cell>
          <cell r="AI101">
            <v>2783054</v>
          </cell>
          <cell r="AJ101">
            <v>0</v>
          </cell>
          <cell r="AK101">
            <v>14022434</v>
          </cell>
          <cell r="AL101">
            <v>64501226</v>
          </cell>
          <cell r="AM101">
            <v>7714017.3307234561</v>
          </cell>
          <cell r="AN101">
            <v>-1579369.91</v>
          </cell>
          <cell r="AO101">
            <v>14119408.822256481</v>
          </cell>
          <cell r="AP101">
            <v>0</v>
          </cell>
          <cell r="AQ101">
            <v>-96977.090000000084</v>
          </cell>
          <cell r="AR101">
            <v>0</v>
          </cell>
          <cell r="AS101">
            <v>0</v>
          </cell>
          <cell r="AT101">
            <v>84658305.152979925</v>
          </cell>
          <cell r="AU101">
            <v>1.9454746614203044E-3</v>
          </cell>
          <cell r="AV101">
            <v>0</v>
          </cell>
          <cell r="AW101">
            <v>0</v>
          </cell>
          <cell r="AY101">
            <v>0</v>
          </cell>
          <cell r="AZ101">
            <v>0</v>
          </cell>
          <cell r="BA101">
            <v>0</v>
          </cell>
          <cell r="BB101">
            <v>0</v>
          </cell>
          <cell r="BC101">
            <v>0</v>
          </cell>
          <cell r="BD101">
            <v>0</v>
          </cell>
          <cell r="BE101">
            <v>0</v>
          </cell>
          <cell r="BF101">
            <v>0</v>
          </cell>
          <cell r="BG101">
            <v>0</v>
          </cell>
          <cell r="BH101">
            <v>0</v>
          </cell>
          <cell r="BJ101">
            <v>0</v>
          </cell>
          <cell r="BL101">
            <v>0</v>
          </cell>
          <cell r="BM101">
            <v>0</v>
          </cell>
          <cell r="BN101">
            <v>0</v>
          </cell>
          <cell r="BO101">
            <v>0</v>
          </cell>
          <cell r="BQ101">
            <v>0</v>
          </cell>
          <cell r="BR101">
            <v>0</v>
          </cell>
          <cell r="BS101">
            <v>0</v>
          </cell>
          <cell r="BT101">
            <v>0</v>
          </cell>
          <cell r="CB101">
            <v>0</v>
          </cell>
          <cell r="CC101">
            <v>0</v>
          </cell>
          <cell r="CD101">
            <v>0</v>
          </cell>
          <cell r="CE101">
            <v>0</v>
          </cell>
          <cell r="CF101">
            <v>0</v>
          </cell>
          <cell r="CI101">
            <v>0</v>
          </cell>
          <cell r="CJ101">
            <v>0</v>
          </cell>
          <cell r="CK101">
            <v>0</v>
          </cell>
          <cell r="CV101">
            <v>1.9460158818062662E-3</v>
          </cell>
          <cell r="DG101">
            <v>84658305</v>
          </cell>
          <cell r="DR101">
            <v>27324139.419999998</v>
          </cell>
          <cell r="EC101">
            <v>3.0982972125385242</v>
          </cell>
          <cell r="EN101">
            <v>2.4095909012463064E-2</v>
          </cell>
        </row>
        <row r="102">
          <cell r="B102">
            <v>31400</v>
          </cell>
          <cell r="C102" t="str">
            <v>Caldwell County Schools</v>
          </cell>
          <cell r="D102">
            <v>4.0574655579773767E-3</v>
          </cell>
          <cell r="E102">
            <v>7020361.4904875495</v>
          </cell>
          <cell r="F102">
            <v>5473936.854363149</v>
          </cell>
          <cell r="G102">
            <v>-264188</v>
          </cell>
          <cell r="H102">
            <v>-1958930.3124447535</v>
          </cell>
          <cell r="I102">
            <v>-81064.23243475116</v>
          </cell>
          <cell r="J102">
            <v>5924202.9400876788</v>
          </cell>
          <cell r="K102">
            <v>0</v>
          </cell>
          <cell r="L102">
            <v>-311267.4571615156</v>
          </cell>
          <cell r="M102">
            <v>55859.175652809135</v>
          </cell>
          <cell r="N102">
            <v>2105.7434752790991</v>
          </cell>
          <cell r="O102">
            <v>-950.29900833388137</v>
          </cell>
          <cell r="P102">
            <v>0</v>
          </cell>
          <cell r="Q102">
            <v>0</v>
          </cell>
          <cell r="R102">
            <v>0</v>
          </cell>
          <cell r="S102">
            <v>15860065.903017111</v>
          </cell>
          <cell r="T102">
            <v>23406.050000000279</v>
          </cell>
          <cell r="U102">
            <v>29621014.700438395</v>
          </cell>
          <cell r="V102">
            <v>223436.70261123654</v>
          </cell>
          <cell r="W102">
            <v>0</v>
          </cell>
          <cell r="X102">
            <v>29867857.453049634</v>
          </cell>
          <cell r="Y102">
            <v>1344345</v>
          </cell>
          <cell r="Z102">
            <v>0</v>
          </cell>
          <cell r="AA102">
            <v>0</v>
          </cell>
          <cell r="AB102">
            <v>405321.16217375582</v>
          </cell>
          <cell r="AC102">
            <v>1749666.1621737559</v>
          </cell>
          <cell r="AD102" t="str">
            <v>N/A</v>
          </cell>
          <cell r="AE102">
            <v>5634810</v>
          </cell>
          <cell r="AF102">
            <v>5634810</v>
          </cell>
          <cell r="AG102">
            <v>5634810</v>
          </cell>
          <cell r="AH102">
            <v>5634810</v>
          </cell>
          <cell r="AI102">
            <v>5578951</v>
          </cell>
          <cell r="AJ102">
            <v>0</v>
          </cell>
          <cell r="AK102">
            <v>28118191</v>
          </cell>
          <cell r="AL102">
            <v>136136428</v>
          </cell>
          <cell r="AM102">
            <v>15860065.903017111</v>
          </cell>
          <cell r="AN102">
            <v>-3601142.0500000003</v>
          </cell>
          <cell r="AO102">
            <v>29439130.240875877</v>
          </cell>
          <cell r="AP102">
            <v>0</v>
          </cell>
          <cell r="AQ102">
            <v>-1320938.9499999997</v>
          </cell>
          <cell r="AR102">
            <v>0</v>
          </cell>
          <cell r="AS102">
            <v>0</v>
          </cell>
          <cell r="AT102">
            <v>176513543.14389297</v>
          </cell>
          <cell r="AU102">
            <v>4.1061230439273901E-3</v>
          </cell>
          <cell r="AV102">
            <v>0</v>
          </cell>
          <cell r="AW102">
            <v>0</v>
          </cell>
          <cell r="AY102">
            <v>0</v>
          </cell>
          <cell r="AZ102">
            <v>0</v>
          </cell>
          <cell r="BA102">
            <v>0</v>
          </cell>
          <cell r="BB102">
            <v>0</v>
          </cell>
          <cell r="BC102">
            <v>0</v>
          </cell>
          <cell r="BD102">
            <v>0</v>
          </cell>
          <cell r="BE102">
            <v>0</v>
          </cell>
          <cell r="BF102">
            <v>0</v>
          </cell>
          <cell r="BG102">
            <v>0</v>
          </cell>
          <cell r="BH102">
            <v>0</v>
          </cell>
          <cell r="BJ102">
            <v>0</v>
          </cell>
          <cell r="BL102">
            <v>0</v>
          </cell>
          <cell r="BM102">
            <v>0</v>
          </cell>
          <cell r="BN102">
            <v>0</v>
          </cell>
          <cell r="BO102">
            <v>0</v>
          </cell>
          <cell r="BQ102">
            <v>0</v>
          </cell>
          <cell r="BR102">
            <v>0</v>
          </cell>
          <cell r="BS102">
            <v>0</v>
          </cell>
          <cell r="BT102">
            <v>0</v>
          </cell>
          <cell r="CB102">
            <v>0</v>
          </cell>
          <cell r="CC102">
            <v>0</v>
          </cell>
          <cell r="CD102">
            <v>0</v>
          </cell>
          <cell r="CE102">
            <v>0</v>
          </cell>
          <cell r="CF102">
            <v>0</v>
          </cell>
          <cell r="CI102">
            <v>0</v>
          </cell>
          <cell r="CJ102">
            <v>0</v>
          </cell>
          <cell r="CK102">
            <v>0</v>
          </cell>
          <cell r="CV102">
            <v>4.0574655579773767E-3</v>
          </cell>
          <cell r="DG102">
            <v>176513543</v>
          </cell>
          <cell r="DR102">
            <v>62632254.550000124</v>
          </cell>
          <cell r="EC102">
            <v>2.8182530593575712</v>
          </cell>
          <cell r="EN102">
            <v>2.4095909012463064E-2</v>
          </cell>
        </row>
        <row r="103">
          <cell r="B103">
            <v>31405</v>
          </cell>
          <cell r="C103" t="str">
            <v>Caldwell Community College</v>
          </cell>
          <cell r="D103">
            <v>8.1736013230384469E-4</v>
          </cell>
          <cell r="E103">
            <v>1414223.6119303405</v>
          </cell>
          <cell r="F103">
            <v>1102702.5830714647</v>
          </cell>
          <cell r="G103">
            <v>-407386</v>
          </cell>
          <cell r="H103">
            <v>-394618.63975797256</v>
          </cell>
          <cell r="I103">
            <v>-16330.063878843472</v>
          </cell>
          <cell r="J103">
            <v>1193406.8767101755</v>
          </cell>
          <cell r="K103">
            <v>0</v>
          </cell>
          <cell r="L103">
            <v>-62703.578460994599</v>
          </cell>
          <cell r="M103">
            <v>11252.60647307221</v>
          </cell>
          <cell r="N103">
            <v>424.19356146304932</v>
          </cell>
          <cell r="O103">
            <v>-191.43391658688347</v>
          </cell>
          <cell r="P103">
            <v>0</v>
          </cell>
          <cell r="Q103">
            <v>0</v>
          </cell>
          <cell r="R103">
            <v>0</v>
          </cell>
          <cell r="S103">
            <v>2840780.1557321185</v>
          </cell>
          <cell r="T103">
            <v>88598.320000000182</v>
          </cell>
          <cell r="U103">
            <v>5967034.3835508786</v>
          </cell>
          <cell r="V103">
            <v>45010.42589228884</v>
          </cell>
          <cell r="W103">
            <v>0</v>
          </cell>
          <cell r="X103">
            <v>6100643.1294431677</v>
          </cell>
          <cell r="Y103">
            <v>2125528</v>
          </cell>
          <cell r="Z103">
            <v>0</v>
          </cell>
          <cell r="AA103">
            <v>0</v>
          </cell>
          <cell r="AB103">
            <v>81650.319394217353</v>
          </cell>
          <cell r="AC103">
            <v>2207178.3193942173</v>
          </cell>
          <cell r="AD103" t="str">
            <v>N/A</v>
          </cell>
          <cell r="AE103">
            <v>780943</v>
          </cell>
          <cell r="AF103">
            <v>780943</v>
          </cell>
          <cell r="AG103">
            <v>780943</v>
          </cell>
          <cell r="AH103">
            <v>780943</v>
          </cell>
          <cell r="AI103">
            <v>769691</v>
          </cell>
          <cell r="AJ103">
            <v>0</v>
          </cell>
          <cell r="AK103">
            <v>3893463</v>
          </cell>
          <cell r="AL103">
            <v>29649795</v>
          </cell>
          <cell r="AM103">
            <v>2840780.1557321185</v>
          </cell>
          <cell r="AN103">
            <v>-826096.32000000018</v>
          </cell>
          <cell r="AO103">
            <v>5930394.4900489505</v>
          </cell>
          <cell r="AP103">
            <v>0</v>
          </cell>
          <cell r="AQ103">
            <v>-2036929.6799999997</v>
          </cell>
          <cell r="AR103">
            <v>0</v>
          </cell>
          <cell r="AS103">
            <v>0</v>
          </cell>
          <cell r="AT103">
            <v>35557943.64578107</v>
          </cell>
          <cell r="AU103">
            <v>8.9429191443774793E-4</v>
          </cell>
          <cell r="AV103">
            <v>0</v>
          </cell>
          <cell r="AW103">
            <v>0</v>
          </cell>
          <cell r="AY103">
            <v>0</v>
          </cell>
          <cell r="AZ103">
            <v>0</v>
          </cell>
          <cell r="BA103">
            <v>0</v>
          </cell>
          <cell r="BB103">
            <v>0</v>
          </cell>
          <cell r="BC103">
            <v>0</v>
          </cell>
          <cell r="BD103">
            <v>0</v>
          </cell>
          <cell r="BE103">
            <v>0</v>
          </cell>
          <cell r="BF103">
            <v>0</v>
          </cell>
          <cell r="BG103">
            <v>0</v>
          </cell>
          <cell r="BH103">
            <v>0</v>
          </cell>
          <cell r="BJ103">
            <v>0</v>
          </cell>
          <cell r="BL103">
            <v>0</v>
          </cell>
          <cell r="BM103">
            <v>0</v>
          </cell>
          <cell r="BN103">
            <v>0</v>
          </cell>
          <cell r="BO103">
            <v>0</v>
          </cell>
          <cell r="BQ103">
            <v>0</v>
          </cell>
          <cell r="BR103">
            <v>0</v>
          </cell>
          <cell r="BS103">
            <v>0</v>
          </cell>
          <cell r="BT103">
            <v>0</v>
          </cell>
          <cell r="CB103">
            <v>0</v>
          </cell>
          <cell r="CC103">
            <v>0</v>
          </cell>
          <cell r="CD103">
            <v>0</v>
          </cell>
          <cell r="CE103">
            <v>0</v>
          </cell>
          <cell r="CF103">
            <v>0</v>
          </cell>
          <cell r="CI103">
            <v>0</v>
          </cell>
          <cell r="CJ103">
            <v>0</v>
          </cell>
          <cell r="CK103">
            <v>0</v>
          </cell>
          <cell r="CV103">
            <v>8.1736013230384469E-4</v>
          </cell>
          <cell r="DG103">
            <v>35557944</v>
          </cell>
          <cell r="DR103">
            <v>14321380.540000012</v>
          </cell>
          <cell r="EC103">
            <v>2.4828572846511325</v>
          </cell>
          <cell r="EN103">
            <v>2.4095909012463064E-2</v>
          </cell>
        </row>
        <row r="104">
          <cell r="B104">
            <v>31500</v>
          </cell>
          <cell r="C104" t="str">
            <v>Camden County Schools</v>
          </cell>
          <cell r="D104">
            <v>6.2645628178972259E-4</v>
          </cell>
          <cell r="E104">
            <v>1083915.4376809888</v>
          </cell>
          <cell r="F104">
            <v>845153.72454461351</v>
          </cell>
          <cell r="G104">
            <v>-104824</v>
          </cell>
          <cell r="H104">
            <v>-302450.92220353044</v>
          </cell>
          <cell r="I104">
            <v>-12515.989824575905</v>
          </cell>
          <cell r="J104">
            <v>914672.98819539684</v>
          </cell>
          <cell r="K104">
            <v>0</v>
          </cell>
          <cell r="L104">
            <v>-48058.437236063422</v>
          </cell>
          <cell r="M104">
            <v>8624.4309368190388</v>
          </cell>
          <cell r="N104">
            <v>325.11828112323025</v>
          </cell>
          <cell r="O104">
            <v>-146.72232575797094</v>
          </cell>
          <cell r="P104">
            <v>0</v>
          </cell>
          <cell r="Q104">
            <v>0</v>
          </cell>
          <cell r="R104">
            <v>0</v>
          </cell>
          <cell r="S104">
            <v>2384695.6280490132</v>
          </cell>
          <cell r="T104">
            <v>26987.269999999902</v>
          </cell>
          <cell r="U104">
            <v>4573364.9409769839</v>
          </cell>
          <cell r="V104">
            <v>34497.723747276155</v>
          </cell>
          <cell r="W104">
            <v>0</v>
          </cell>
          <cell r="X104">
            <v>4634849.9347242592</v>
          </cell>
          <cell r="Y104">
            <v>551107</v>
          </cell>
          <cell r="Z104">
            <v>0</v>
          </cell>
          <cell r="AA104">
            <v>0</v>
          </cell>
          <cell r="AB104">
            <v>62579.949122879523</v>
          </cell>
          <cell r="AC104">
            <v>613686.94912287954</v>
          </cell>
          <cell r="AD104" t="str">
            <v>N/A</v>
          </cell>
          <cell r="AE104">
            <v>805957</v>
          </cell>
          <cell r="AF104">
            <v>805957</v>
          </cell>
          <cell r="AG104">
            <v>805957</v>
          </cell>
          <cell r="AH104">
            <v>805957</v>
          </cell>
          <cell r="AI104">
            <v>797333</v>
          </cell>
          <cell r="AJ104">
            <v>0</v>
          </cell>
          <cell r="AK104">
            <v>4021161</v>
          </cell>
          <cell r="AL104">
            <v>21431169</v>
          </cell>
          <cell r="AM104">
            <v>2384695.6280490132</v>
          </cell>
          <cell r="AN104">
            <v>-584050.2699999999</v>
          </cell>
          <cell r="AO104">
            <v>4545282.7156013809</v>
          </cell>
          <cell r="AP104">
            <v>0</v>
          </cell>
          <cell r="AQ104">
            <v>-524119.7300000001</v>
          </cell>
          <cell r="AR104">
            <v>0</v>
          </cell>
          <cell r="AS104">
            <v>0</v>
          </cell>
          <cell r="AT104">
            <v>27252977.343650393</v>
          </cell>
          <cell r="AU104">
            <v>6.4640315273709439E-4</v>
          </cell>
          <cell r="AV104">
            <v>0</v>
          </cell>
          <cell r="AW104">
            <v>0</v>
          </cell>
          <cell r="AY104">
            <v>0</v>
          </cell>
          <cell r="AZ104">
            <v>0</v>
          </cell>
          <cell r="BA104">
            <v>0</v>
          </cell>
          <cell r="BB104">
            <v>0</v>
          </cell>
          <cell r="BC104">
            <v>0</v>
          </cell>
          <cell r="BD104">
            <v>0</v>
          </cell>
          <cell r="BE104">
            <v>0</v>
          </cell>
          <cell r="BF104">
            <v>0</v>
          </cell>
          <cell r="BG104">
            <v>0</v>
          </cell>
          <cell r="BH104">
            <v>0</v>
          </cell>
          <cell r="BJ104">
            <v>0</v>
          </cell>
          <cell r="BL104">
            <v>0</v>
          </cell>
          <cell r="BM104">
            <v>0</v>
          </cell>
          <cell r="BN104">
            <v>0</v>
          </cell>
          <cell r="BO104">
            <v>0</v>
          </cell>
          <cell r="BQ104">
            <v>0</v>
          </cell>
          <cell r="BR104">
            <v>0</v>
          </cell>
          <cell r="BS104">
            <v>0</v>
          </cell>
          <cell r="BT104">
            <v>0</v>
          </cell>
          <cell r="CB104">
            <v>0</v>
          </cell>
          <cell r="CC104">
            <v>0</v>
          </cell>
          <cell r="CD104">
            <v>0</v>
          </cell>
          <cell r="CE104">
            <v>0</v>
          </cell>
          <cell r="CF104">
            <v>0</v>
          </cell>
          <cell r="CI104">
            <v>0</v>
          </cell>
          <cell r="CJ104">
            <v>0</v>
          </cell>
          <cell r="CK104">
            <v>0</v>
          </cell>
          <cell r="CV104">
            <v>6.2645628178972259E-4</v>
          </cell>
          <cell r="DG104">
            <v>27252978</v>
          </cell>
          <cell r="DR104">
            <v>10090422.93</v>
          </cell>
          <cell r="EC104">
            <v>2.7008756906485782</v>
          </cell>
          <cell r="EN104">
            <v>2.4095909012463064E-2</v>
          </cell>
        </row>
        <row r="105">
          <cell r="B105">
            <v>31600</v>
          </cell>
          <cell r="C105" t="str">
            <v>Carteret County Schools</v>
          </cell>
          <cell r="D105">
            <v>2.8955995387210634E-3</v>
          </cell>
          <cell r="E105">
            <v>5010062.3660362838</v>
          </cell>
          <cell r="F105">
            <v>3906460.5241858074</v>
          </cell>
          <cell r="G105">
            <v>9033</v>
          </cell>
          <cell r="H105">
            <v>-1397985.4241644714</v>
          </cell>
          <cell r="I105">
            <v>-57851.274568022178</v>
          </cell>
          <cell r="J105">
            <v>4227791.7225646349</v>
          </cell>
          <cell r="K105">
            <v>0</v>
          </cell>
          <cell r="L105">
            <v>-222135.19560349852</v>
          </cell>
          <cell r="M105">
            <v>39863.752616606893</v>
          </cell>
          <cell r="N105">
            <v>1502.7582486054575</v>
          </cell>
          <cell r="O105">
            <v>-678.1783679638603</v>
          </cell>
          <cell r="P105">
            <v>0</v>
          </cell>
          <cell r="Q105">
            <v>0</v>
          </cell>
          <cell r="R105">
            <v>0</v>
          </cell>
          <cell r="S105">
            <v>11516064.050947983</v>
          </cell>
          <cell r="T105">
            <v>53766</v>
          </cell>
          <cell r="U105">
            <v>21138958.612823177</v>
          </cell>
          <cell r="V105">
            <v>159455.01046642757</v>
          </cell>
          <cell r="W105">
            <v>0</v>
          </cell>
          <cell r="X105">
            <v>21352179.623289604</v>
          </cell>
          <cell r="Y105">
            <v>8597.8000000002794</v>
          </cell>
          <cell r="Z105">
            <v>0</v>
          </cell>
          <cell r="AA105">
            <v>0</v>
          </cell>
          <cell r="AB105">
            <v>289256.37284011091</v>
          </cell>
          <cell r="AC105">
            <v>297854.17284011119</v>
          </cell>
          <cell r="AD105" t="str">
            <v>N/A</v>
          </cell>
          <cell r="AE105">
            <v>4218837</v>
          </cell>
          <cell r="AF105">
            <v>4218838</v>
          </cell>
          <cell r="AG105">
            <v>4218838</v>
          </cell>
          <cell r="AH105">
            <v>4218838</v>
          </cell>
          <cell r="AI105">
            <v>4178974</v>
          </cell>
          <cell r="AJ105">
            <v>0</v>
          </cell>
          <cell r="AK105">
            <v>21054325</v>
          </cell>
          <cell r="AL105">
            <v>95937616</v>
          </cell>
          <cell r="AM105">
            <v>11516064.050947983</v>
          </cell>
          <cell r="AN105">
            <v>-2539583.1999999997</v>
          </cell>
          <cell r="AO105">
            <v>21009157.250449494</v>
          </cell>
          <cell r="AP105">
            <v>0</v>
          </cell>
          <cell r="AQ105">
            <v>45168.199999999721</v>
          </cell>
          <cell r="AR105">
            <v>0</v>
          </cell>
          <cell r="AS105">
            <v>0</v>
          </cell>
          <cell r="AT105">
            <v>125968422.30139747</v>
          </cell>
          <cell r="AU105">
            <v>2.8936535350860965E-3</v>
          </cell>
          <cell r="AV105">
            <v>0</v>
          </cell>
          <cell r="AW105">
            <v>0</v>
          </cell>
          <cell r="AY105">
            <v>0</v>
          </cell>
          <cell r="AZ105">
            <v>0</v>
          </cell>
          <cell r="BA105">
            <v>0</v>
          </cell>
          <cell r="BB105">
            <v>0</v>
          </cell>
          <cell r="BC105">
            <v>0</v>
          </cell>
          <cell r="BD105">
            <v>0</v>
          </cell>
          <cell r="BE105">
            <v>0</v>
          </cell>
          <cell r="BF105">
            <v>0</v>
          </cell>
          <cell r="BG105">
            <v>0</v>
          </cell>
          <cell r="BH105">
            <v>0</v>
          </cell>
          <cell r="BJ105">
            <v>0</v>
          </cell>
          <cell r="BL105">
            <v>0</v>
          </cell>
          <cell r="BM105">
            <v>0</v>
          </cell>
          <cell r="BN105">
            <v>0</v>
          </cell>
          <cell r="BO105">
            <v>0</v>
          </cell>
          <cell r="BQ105">
            <v>0</v>
          </cell>
          <cell r="BR105">
            <v>0</v>
          </cell>
          <cell r="BS105">
            <v>0</v>
          </cell>
          <cell r="BT105">
            <v>0</v>
          </cell>
          <cell r="CB105">
            <v>0</v>
          </cell>
          <cell r="CC105">
            <v>0</v>
          </cell>
          <cell r="CD105">
            <v>0</v>
          </cell>
          <cell r="CE105">
            <v>0</v>
          </cell>
          <cell r="CF105">
            <v>0</v>
          </cell>
          <cell r="CI105">
            <v>0</v>
          </cell>
          <cell r="CJ105">
            <v>0</v>
          </cell>
          <cell r="CK105">
            <v>0</v>
          </cell>
          <cell r="CV105">
            <v>2.8955995387210634E-3</v>
          </cell>
          <cell r="DG105">
            <v>125968422</v>
          </cell>
          <cell r="DR105">
            <v>44557895.530000061</v>
          </cell>
          <cell r="EC105">
            <v>2.8270729688117258</v>
          </cell>
          <cell r="EN105">
            <v>2.4095909012463064E-2</v>
          </cell>
        </row>
        <row r="106">
          <cell r="B106">
            <v>31605</v>
          </cell>
          <cell r="C106" t="str">
            <v>Carteret Community College</v>
          </cell>
          <cell r="D106">
            <v>3.9857591310894303E-4</v>
          </cell>
          <cell r="E106">
            <v>689629.26522555517</v>
          </cell>
          <cell r="F106">
            <v>537719.75358827005</v>
          </cell>
          <cell r="G106">
            <v>-34040</v>
          </cell>
          <cell r="H106">
            <v>-192431.06980029924</v>
          </cell>
          <cell r="I106">
            <v>-7963.1607468931952</v>
          </cell>
          <cell r="J106">
            <v>581950.61980148975</v>
          </cell>
          <cell r="K106">
            <v>0</v>
          </cell>
          <cell r="L106">
            <v>-30576.651652736375</v>
          </cell>
          <cell r="M106">
            <v>5487.1992437638282</v>
          </cell>
          <cell r="N106">
            <v>206.85292738527926</v>
          </cell>
          <cell r="O106">
            <v>-93.350464609245549</v>
          </cell>
          <cell r="P106">
            <v>0</v>
          </cell>
          <cell r="Q106">
            <v>0</v>
          </cell>
          <cell r="R106">
            <v>0</v>
          </cell>
          <cell r="S106">
            <v>1549889.4581219263</v>
          </cell>
          <cell r="T106">
            <v>56023.780000000028</v>
          </cell>
          <cell r="U106">
            <v>2909753.0990074486</v>
          </cell>
          <cell r="V106">
            <v>21948.796975055313</v>
          </cell>
          <cell r="W106">
            <v>0</v>
          </cell>
          <cell r="X106">
            <v>2987725.6759825037</v>
          </cell>
          <cell r="Y106">
            <v>226222</v>
          </cell>
          <cell r="Z106">
            <v>0</v>
          </cell>
          <cell r="AA106">
            <v>0</v>
          </cell>
          <cell r="AB106">
            <v>39815.803734465975</v>
          </cell>
          <cell r="AC106">
            <v>266037.80373446597</v>
          </cell>
          <cell r="AD106" t="str">
            <v>N/A</v>
          </cell>
          <cell r="AE106">
            <v>545436</v>
          </cell>
          <cell r="AF106">
            <v>545435</v>
          </cell>
          <cell r="AG106">
            <v>545435</v>
          </cell>
          <cell r="AH106">
            <v>545435</v>
          </cell>
          <cell r="AI106">
            <v>539947</v>
          </cell>
          <cell r="AJ106">
            <v>0</v>
          </cell>
          <cell r="AK106">
            <v>2721688</v>
          </cell>
          <cell r="AL106">
            <v>13486049</v>
          </cell>
          <cell r="AM106">
            <v>1549889.4581219263</v>
          </cell>
          <cell r="AN106">
            <v>-418219.78</v>
          </cell>
          <cell r="AO106">
            <v>2891886.0922480379</v>
          </cell>
          <cell r="AP106">
            <v>0</v>
          </cell>
          <cell r="AQ106">
            <v>-170198.21999999997</v>
          </cell>
          <cell r="AR106">
            <v>0</v>
          </cell>
          <cell r="AS106">
            <v>0</v>
          </cell>
          <cell r="AT106">
            <v>17339406.550369967</v>
          </cell>
          <cell r="AU106">
            <v>4.067638508859306E-4</v>
          </cell>
          <cell r="AV106">
            <v>0</v>
          </cell>
          <cell r="AW106">
            <v>0</v>
          </cell>
          <cell r="AY106">
            <v>0</v>
          </cell>
          <cell r="AZ106">
            <v>0</v>
          </cell>
          <cell r="BA106">
            <v>0</v>
          </cell>
          <cell r="BB106">
            <v>0</v>
          </cell>
          <cell r="BC106">
            <v>0</v>
          </cell>
          <cell r="BD106">
            <v>0</v>
          </cell>
          <cell r="BE106">
            <v>0</v>
          </cell>
          <cell r="BF106">
            <v>0</v>
          </cell>
          <cell r="BG106">
            <v>0</v>
          </cell>
          <cell r="BH106">
            <v>0</v>
          </cell>
          <cell r="BJ106">
            <v>0</v>
          </cell>
          <cell r="BL106">
            <v>0</v>
          </cell>
          <cell r="BM106">
            <v>0</v>
          </cell>
          <cell r="BN106">
            <v>0</v>
          </cell>
          <cell r="BO106">
            <v>0</v>
          </cell>
          <cell r="BQ106">
            <v>0</v>
          </cell>
          <cell r="BR106">
            <v>0</v>
          </cell>
          <cell r="BS106">
            <v>0</v>
          </cell>
          <cell r="BT106">
            <v>0</v>
          </cell>
          <cell r="CB106">
            <v>0</v>
          </cell>
          <cell r="CC106">
            <v>0</v>
          </cell>
          <cell r="CD106">
            <v>0</v>
          </cell>
          <cell r="CE106">
            <v>0</v>
          </cell>
          <cell r="CF106">
            <v>0</v>
          </cell>
          <cell r="CI106">
            <v>0</v>
          </cell>
          <cell r="CJ106">
            <v>0</v>
          </cell>
          <cell r="CK106">
            <v>0</v>
          </cell>
          <cell r="CV106">
            <v>3.9857591310894303E-4</v>
          </cell>
          <cell r="DG106">
            <v>17339407</v>
          </cell>
          <cell r="DR106">
            <v>7142382.8599999985</v>
          </cell>
          <cell r="EC106">
            <v>2.4276781768598727</v>
          </cell>
          <cell r="EN106">
            <v>2.4095909012463064E-2</v>
          </cell>
        </row>
        <row r="107">
          <cell r="B107">
            <v>31700</v>
          </cell>
          <cell r="C107" t="str">
            <v>Caswell County Schools</v>
          </cell>
          <cell r="D107">
            <v>8.4030413506430116E-4</v>
          </cell>
          <cell r="E107">
            <v>1453922.0865361099</v>
          </cell>
          <cell r="F107">
            <v>1133656.3941395937</v>
          </cell>
          <cell r="G107">
            <v>-145441</v>
          </cell>
          <cell r="H107">
            <v>-405695.9247907208</v>
          </cell>
          <cell r="I107">
            <v>-16788.462834097791</v>
          </cell>
          <cell r="J107">
            <v>1226906.8354081945</v>
          </cell>
          <cell r="K107">
            <v>0</v>
          </cell>
          <cell r="L107">
            <v>-64463.721903817612</v>
          </cell>
          <cell r="M107">
            <v>11568.476826636903</v>
          </cell>
          <cell r="N107">
            <v>436.101040015671</v>
          </cell>
          <cell r="O107">
            <v>-196.80763147340997</v>
          </cell>
          <cell r="P107">
            <v>0</v>
          </cell>
          <cell r="Q107">
            <v>0</v>
          </cell>
          <cell r="R107">
            <v>0</v>
          </cell>
          <cell r="S107">
            <v>3193903.9767904412</v>
          </cell>
          <cell r="T107">
            <v>59673.370000000112</v>
          </cell>
          <cell r="U107">
            <v>6134534.1770409727</v>
          </cell>
          <cell r="V107">
            <v>46273.907306547611</v>
          </cell>
          <cell r="W107">
            <v>0</v>
          </cell>
          <cell r="X107">
            <v>6240481.4543475201</v>
          </cell>
          <cell r="Y107">
            <v>786878</v>
          </cell>
          <cell r="Z107">
            <v>0</v>
          </cell>
          <cell r="AA107">
            <v>0</v>
          </cell>
          <cell r="AB107">
            <v>83942.314170488957</v>
          </cell>
          <cell r="AC107">
            <v>870820.31417048897</v>
          </cell>
          <cell r="AD107" t="str">
            <v>N/A</v>
          </cell>
          <cell r="AE107">
            <v>1076246</v>
          </cell>
          <cell r="AF107">
            <v>1076246</v>
          </cell>
          <cell r="AG107">
            <v>1076246</v>
          </cell>
          <cell r="AH107">
            <v>1076246</v>
          </cell>
          <cell r="AI107">
            <v>1064677</v>
          </cell>
          <cell r="AJ107">
            <v>0</v>
          </cell>
          <cell r="AK107">
            <v>5369661</v>
          </cell>
          <cell r="AL107">
            <v>28804112</v>
          </cell>
          <cell r="AM107">
            <v>3193903.9767904412</v>
          </cell>
          <cell r="AN107">
            <v>-811590.37000000011</v>
          </cell>
          <cell r="AO107">
            <v>6096865.7701770319</v>
          </cell>
          <cell r="AP107">
            <v>0</v>
          </cell>
          <cell r="AQ107">
            <v>-727204.62999999989</v>
          </cell>
          <cell r="AR107">
            <v>0</v>
          </cell>
          <cell r="AS107">
            <v>0</v>
          </cell>
          <cell r="AT107">
            <v>36556086.746967472</v>
          </cell>
          <cell r="AU107">
            <v>8.687845739421894E-4</v>
          </cell>
          <cell r="AV107">
            <v>0</v>
          </cell>
          <cell r="AW107">
            <v>0</v>
          </cell>
          <cell r="AY107">
            <v>0</v>
          </cell>
          <cell r="AZ107">
            <v>0</v>
          </cell>
          <cell r="BA107">
            <v>0</v>
          </cell>
          <cell r="BB107">
            <v>0</v>
          </cell>
          <cell r="BC107">
            <v>0</v>
          </cell>
          <cell r="BD107">
            <v>0</v>
          </cell>
          <cell r="BE107">
            <v>0</v>
          </cell>
          <cell r="BF107">
            <v>0</v>
          </cell>
          <cell r="BG107">
            <v>0</v>
          </cell>
          <cell r="BH107">
            <v>0</v>
          </cell>
          <cell r="BJ107">
            <v>0</v>
          </cell>
          <cell r="BL107">
            <v>0</v>
          </cell>
          <cell r="BM107">
            <v>0</v>
          </cell>
          <cell r="BN107">
            <v>0</v>
          </cell>
          <cell r="BO107">
            <v>0</v>
          </cell>
          <cell r="BQ107">
            <v>0</v>
          </cell>
          <cell r="BR107">
            <v>0</v>
          </cell>
          <cell r="BS107">
            <v>0</v>
          </cell>
          <cell r="BT107">
            <v>0</v>
          </cell>
          <cell r="CB107">
            <v>0</v>
          </cell>
          <cell r="CC107">
            <v>0</v>
          </cell>
          <cell r="CD107">
            <v>0</v>
          </cell>
          <cell r="CE107">
            <v>0</v>
          </cell>
          <cell r="CF107">
            <v>0</v>
          </cell>
          <cell r="CI107">
            <v>0</v>
          </cell>
          <cell r="CJ107">
            <v>0</v>
          </cell>
          <cell r="CK107">
            <v>0</v>
          </cell>
          <cell r="CV107">
            <v>8.4030413506430116E-4</v>
          </cell>
          <cell r="DG107">
            <v>36556086</v>
          </cell>
          <cell r="DR107">
            <v>13772995.999999993</v>
          </cell>
          <cell r="EC107">
            <v>2.6541854800509648</v>
          </cell>
          <cell r="EN107">
            <v>2.4095909012463064E-2</v>
          </cell>
        </row>
        <row r="108">
          <cell r="B108">
            <v>31800</v>
          </cell>
          <cell r="C108" t="str">
            <v>Catawba County Schools</v>
          </cell>
          <cell r="D108">
            <v>5.3273257682819267E-3</v>
          </cell>
          <cell r="E108">
            <v>9217515.7463497985</v>
          </cell>
          <cell r="F108">
            <v>7187108.4157110453</v>
          </cell>
          <cell r="G108">
            <v>-601939</v>
          </cell>
          <cell r="H108">
            <v>-2572014.4219678151</v>
          </cell>
          <cell r="I108">
            <v>-106434.8096526845</v>
          </cell>
          <cell r="J108">
            <v>7778293.7472408768</v>
          </cell>
          <cell r="K108">
            <v>0</v>
          </cell>
          <cell r="L108">
            <v>-408684.46612045856</v>
          </cell>
          <cell r="M108">
            <v>73341.355976546722</v>
          </cell>
          <cell r="N108">
            <v>2764.7755272229542</v>
          </cell>
          <cell r="O108">
            <v>-1247.71296818931</v>
          </cell>
          <cell r="P108">
            <v>0</v>
          </cell>
          <cell r="Q108">
            <v>0</v>
          </cell>
          <cell r="R108">
            <v>0</v>
          </cell>
          <cell r="S108">
            <v>20568703.630096346</v>
          </cell>
          <cell r="T108">
            <v>0</v>
          </cell>
          <cell r="U108">
            <v>38891468.736204386</v>
          </cell>
          <cell r="V108">
            <v>293365.42390618689</v>
          </cell>
          <cell r="W108">
            <v>0</v>
          </cell>
          <cell r="X108">
            <v>39184834.16011057</v>
          </cell>
          <cell r="Y108">
            <v>3009694.8499999996</v>
          </cell>
          <cell r="Z108">
            <v>0</v>
          </cell>
          <cell r="AA108">
            <v>0</v>
          </cell>
          <cell r="AB108">
            <v>532174.04826342256</v>
          </cell>
          <cell r="AC108">
            <v>3541868.8982634223</v>
          </cell>
          <cell r="AD108" t="str">
            <v>N/A</v>
          </cell>
          <cell r="AE108">
            <v>7143261</v>
          </cell>
          <cell r="AF108">
            <v>7143261</v>
          </cell>
          <cell r="AG108">
            <v>7143261</v>
          </cell>
          <cell r="AH108">
            <v>7143261</v>
          </cell>
          <cell r="AI108">
            <v>7069920</v>
          </cell>
          <cell r="AJ108">
            <v>0</v>
          </cell>
          <cell r="AK108">
            <v>35642964</v>
          </cell>
          <cell r="AL108">
            <v>180212050</v>
          </cell>
          <cell r="AM108">
            <v>20568703.630096346</v>
          </cell>
          <cell r="AN108">
            <v>-4666941.1500000004</v>
          </cell>
          <cell r="AO108">
            <v>38652660.111847155</v>
          </cell>
          <cell r="AP108">
            <v>0</v>
          </cell>
          <cell r="AQ108">
            <v>-3009694.8499999996</v>
          </cell>
          <cell r="AR108">
            <v>0</v>
          </cell>
          <cell r="AS108">
            <v>0</v>
          </cell>
          <cell r="AT108">
            <v>231756777.74194351</v>
          </cell>
          <cell r="AU108">
            <v>5.4355242125237579E-3</v>
          </cell>
          <cell r="AV108">
            <v>0</v>
          </cell>
          <cell r="AW108">
            <v>0</v>
          </cell>
          <cell r="AY108">
            <v>0</v>
          </cell>
          <cell r="AZ108">
            <v>0</v>
          </cell>
          <cell r="BA108">
            <v>0</v>
          </cell>
          <cell r="BB108">
            <v>0</v>
          </cell>
          <cell r="BC108">
            <v>0</v>
          </cell>
          <cell r="BD108">
            <v>0</v>
          </cell>
          <cell r="BE108">
            <v>0</v>
          </cell>
          <cell r="BF108">
            <v>0</v>
          </cell>
          <cell r="BG108">
            <v>0</v>
          </cell>
          <cell r="BH108">
            <v>0</v>
          </cell>
          <cell r="BJ108">
            <v>0</v>
          </cell>
          <cell r="BL108">
            <v>0</v>
          </cell>
          <cell r="BM108">
            <v>0</v>
          </cell>
          <cell r="BN108">
            <v>0</v>
          </cell>
          <cell r="BO108">
            <v>0</v>
          </cell>
          <cell r="BQ108">
            <v>0</v>
          </cell>
          <cell r="BR108">
            <v>0</v>
          </cell>
          <cell r="BS108">
            <v>0</v>
          </cell>
          <cell r="BT108">
            <v>0</v>
          </cell>
          <cell r="CB108">
            <v>0</v>
          </cell>
          <cell r="CC108">
            <v>0</v>
          </cell>
          <cell r="CD108">
            <v>0</v>
          </cell>
          <cell r="CE108">
            <v>0</v>
          </cell>
          <cell r="CF108">
            <v>0</v>
          </cell>
          <cell r="CI108">
            <v>0</v>
          </cell>
          <cell r="CJ108">
            <v>0</v>
          </cell>
          <cell r="CK108">
            <v>0</v>
          </cell>
          <cell r="CV108">
            <v>5.3273257682819267E-3</v>
          </cell>
          <cell r="DG108">
            <v>231756779</v>
          </cell>
          <cell r="DR108">
            <v>82414063.260000065</v>
          </cell>
          <cell r="EC108">
            <v>2.8121023261388438</v>
          </cell>
          <cell r="EN108">
            <v>2.4095909012463064E-2</v>
          </cell>
        </row>
        <row r="109">
          <cell r="B109">
            <v>31805</v>
          </cell>
          <cell r="C109" t="str">
            <v>Catawba Valley Community College</v>
          </cell>
          <cell r="D109">
            <v>9.9102628267439311E-4</v>
          </cell>
          <cell r="E109">
            <v>1714706.545634005</v>
          </cell>
          <cell r="F109">
            <v>1336996.017552916</v>
          </cell>
          <cell r="G109">
            <v>-204168</v>
          </cell>
          <cell r="H109">
            <v>-478464.05541099998</v>
          </cell>
          <cell r="I109">
            <v>-19799.745377927949</v>
          </cell>
          <cell r="J109">
            <v>1446972.4347951049</v>
          </cell>
          <cell r="K109">
            <v>0</v>
          </cell>
          <cell r="L109">
            <v>-76026.33382353597</v>
          </cell>
          <cell r="M109">
            <v>13643.470390431363</v>
          </cell>
          <cell r="N109">
            <v>514.32282018235651</v>
          </cell>
          <cell r="O109">
            <v>-232.1082656651696</v>
          </cell>
          <cell r="P109">
            <v>0</v>
          </cell>
          <cell r="Q109">
            <v>0</v>
          </cell>
          <cell r="R109">
            <v>0</v>
          </cell>
          <cell r="S109">
            <v>3734142.5483145108</v>
          </cell>
          <cell r="T109">
            <v>93127.410000000149</v>
          </cell>
          <cell r="U109">
            <v>7234862.1739755236</v>
          </cell>
          <cell r="V109">
            <v>54573.881561725451</v>
          </cell>
          <cell r="W109">
            <v>0</v>
          </cell>
          <cell r="X109">
            <v>7382563.4655372491</v>
          </cell>
          <cell r="Y109">
            <v>1113964</v>
          </cell>
          <cell r="Z109">
            <v>0</v>
          </cell>
          <cell r="AA109">
            <v>0</v>
          </cell>
          <cell r="AB109">
            <v>98998.726889639744</v>
          </cell>
          <cell r="AC109">
            <v>1212962.7268896396</v>
          </cell>
          <cell r="AD109" t="str">
            <v>N/A</v>
          </cell>
          <cell r="AE109">
            <v>1236648</v>
          </cell>
          <cell r="AF109">
            <v>1236649</v>
          </cell>
          <cell r="AG109">
            <v>1236649</v>
          </cell>
          <cell r="AH109">
            <v>1236649</v>
          </cell>
          <cell r="AI109">
            <v>1223006</v>
          </cell>
          <cell r="AJ109">
            <v>0</v>
          </cell>
          <cell r="AK109">
            <v>6169601</v>
          </cell>
          <cell r="AL109">
            <v>34193731</v>
          </cell>
          <cell r="AM109">
            <v>3734142.5483145108</v>
          </cell>
          <cell r="AN109">
            <v>-984462.41000000015</v>
          </cell>
          <cell r="AO109">
            <v>7190437.3286476098</v>
          </cell>
          <cell r="AP109">
            <v>0</v>
          </cell>
          <cell r="AQ109">
            <v>-1020836.5899999999</v>
          </cell>
          <cell r="AR109">
            <v>0</v>
          </cell>
          <cell r="AS109">
            <v>0</v>
          </cell>
          <cell r="AT109">
            <v>43113011.876962125</v>
          </cell>
          <cell r="AU109">
            <v>1.0313453086340505E-3</v>
          </cell>
          <cell r="AV109">
            <v>0</v>
          </cell>
          <cell r="AW109">
            <v>0</v>
          </cell>
          <cell r="AY109">
            <v>0</v>
          </cell>
          <cell r="AZ109">
            <v>0</v>
          </cell>
          <cell r="BA109">
            <v>0</v>
          </cell>
          <cell r="BB109">
            <v>0</v>
          </cell>
          <cell r="BC109">
            <v>0</v>
          </cell>
          <cell r="BD109">
            <v>0</v>
          </cell>
          <cell r="BE109">
            <v>0</v>
          </cell>
          <cell r="BF109">
            <v>0</v>
          </cell>
          <cell r="BG109">
            <v>0</v>
          </cell>
          <cell r="BH109">
            <v>0</v>
          </cell>
          <cell r="BJ109">
            <v>0</v>
          </cell>
          <cell r="BL109">
            <v>0</v>
          </cell>
          <cell r="BM109">
            <v>0</v>
          </cell>
          <cell r="BN109">
            <v>0</v>
          </cell>
          <cell r="BO109">
            <v>0</v>
          </cell>
          <cell r="BQ109">
            <v>0</v>
          </cell>
          <cell r="BR109">
            <v>0</v>
          </cell>
          <cell r="BS109">
            <v>0</v>
          </cell>
          <cell r="BT109">
            <v>0</v>
          </cell>
          <cell r="CB109">
            <v>0</v>
          </cell>
          <cell r="CC109">
            <v>0</v>
          </cell>
          <cell r="CD109">
            <v>0</v>
          </cell>
          <cell r="CE109">
            <v>0</v>
          </cell>
          <cell r="CF109">
            <v>0</v>
          </cell>
          <cell r="CI109">
            <v>0</v>
          </cell>
          <cell r="CJ109">
            <v>0</v>
          </cell>
          <cell r="CK109">
            <v>0</v>
          </cell>
          <cell r="CV109">
            <v>9.9102628267439311E-4</v>
          </cell>
          <cell r="DG109">
            <v>43113012</v>
          </cell>
          <cell r="DR109">
            <v>16926582.729999989</v>
          </cell>
          <cell r="EC109">
            <v>2.5470594205402279</v>
          </cell>
          <cell r="EN109">
            <v>2.4095909012463064E-2</v>
          </cell>
        </row>
        <row r="110">
          <cell r="B110">
            <v>31810</v>
          </cell>
          <cell r="C110" t="str">
            <v>Hickory City Schools</v>
          </cell>
          <cell r="D110">
            <v>1.3237118370651817E-3</v>
          </cell>
          <cell r="E110">
            <v>2290330.1266881009</v>
          </cell>
          <cell r="F110">
            <v>1785822.9246633195</v>
          </cell>
          <cell r="G110">
            <v>31680</v>
          </cell>
          <cell r="H110">
            <v>-639083.4883294832</v>
          </cell>
          <cell r="I110">
            <v>-26446.480568518891</v>
          </cell>
          <cell r="J110">
            <v>1932718.2067023073</v>
          </cell>
          <cell r="K110">
            <v>0</v>
          </cell>
          <cell r="L110">
            <v>-101548.22305953753</v>
          </cell>
          <cell r="M110">
            <v>18223.55629734194</v>
          </cell>
          <cell r="N110">
            <v>686.97996920008802</v>
          </cell>
          <cell r="O110">
            <v>-310.02654935903621</v>
          </cell>
          <cell r="P110">
            <v>0</v>
          </cell>
          <cell r="Q110">
            <v>0</v>
          </cell>
          <cell r="R110">
            <v>0</v>
          </cell>
          <cell r="S110">
            <v>5292073.5758133708</v>
          </cell>
          <cell r="T110">
            <v>159567</v>
          </cell>
          <cell r="U110">
            <v>9663591.0335115362</v>
          </cell>
          <cell r="V110">
            <v>72894.22518936776</v>
          </cell>
          <cell r="W110">
            <v>0</v>
          </cell>
          <cell r="X110">
            <v>9896052.2587009035</v>
          </cell>
          <cell r="Y110">
            <v>1165.6000000000931</v>
          </cell>
          <cell r="Z110">
            <v>0</v>
          </cell>
          <cell r="AA110">
            <v>0</v>
          </cell>
          <cell r="AB110">
            <v>132232.40284259446</v>
          </cell>
          <cell r="AC110">
            <v>133398.00284259455</v>
          </cell>
          <cell r="AD110" t="str">
            <v>N/A</v>
          </cell>
          <cell r="AE110">
            <v>1956175</v>
          </cell>
          <cell r="AF110">
            <v>1956176</v>
          </cell>
          <cell r="AG110">
            <v>1956176</v>
          </cell>
          <cell r="AH110">
            <v>1956176</v>
          </cell>
          <cell r="AI110">
            <v>1937953</v>
          </cell>
          <cell r="AJ110">
            <v>0</v>
          </cell>
          <cell r="AK110">
            <v>9762656</v>
          </cell>
          <cell r="AL110">
            <v>43695515</v>
          </cell>
          <cell r="AM110">
            <v>5292073.5758133708</v>
          </cell>
          <cell r="AN110">
            <v>-1164278.3999999999</v>
          </cell>
          <cell r="AO110">
            <v>9604252.8558583111</v>
          </cell>
          <cell r="AP110">
            <v>0</v>
          </cell>
          <cell r="AQ110">
            <v>158401.39999999991</v>
          </cell>
          <cell r="AR110">
            <v>0</v>
          </cell>
          <cell r="AS110">
            <v>0</v>
          </cell>
          <cell r="AT110">
            <v>57585964.431671679</v>
          </cell>
          <cell r="AU110">
            <v>1.3179364552008059E-3</v>
          </cell>
          <cell r="AV110">
            <v>0</v>
          </cell>
          <cell r="AW110">
            <v>0</v>
          </cell>
          <cell r="AY110">
            <v>0</v>
          </cell>
          <cell r="AZ110">
            <v>0</v>
          </cell>
          <cell r="BA110">
            <v>0</v>
          </cell>
          <cell r="BB110">
            <v>0</v>
          </cell>
          <cell r="BC110">
            <v>0</v>
          </cell>
          <cell r="BD110">
            <v>0</v>
          </cell>
          <cell r="BE110">
            <v>0</v>
          </cell>
          <cell r="BF110">
            <v>0</v>
          </cell>
          <cell r="BG110">
            <v>0</v>
          </cell>
          <cell r="BH110">
            <v>0</v>
          </cell>
          <cell r="BJ110">
            <v>0</v>
          </cell>
          <cell r="BL110">
            <v>0</v>
          </cell>
          <cell r="BM110">
            <v>0</v>
          </cell>
          <cell r="BN110">
            <v>0</v>
          </cell>
          <cell r="BO110">
            <v>0</v>
          </cell>
          <cell r="BQ110">
            <v>0</v>
          </cell>
          <cell r="BR110">
            <v>0</v>
          </cell>
          <cell r="BS110">
            <v>0</v>
          </cell>
          <cell r="BT110">
            <v>0</v>
          </cell>
          <cell r="CB110">
            <v>0</v>
          </cell>
          <cell r="CC110">
            <v>0</v>
          </cell>
          <cell r="CD110">
            <v>0</v>
          </cell>
          <cell r="CE110">
            <v>0</v>
          </cell>
          <cell r="CF110">
            <v>0</v>
          </cell>
          <cell r="CI110">
            <v>0</v>
          </cell>
          <cell r="CJ110">
            <v>0</v>
          </cell>
          <cell r="CK110">
            <v>0</v>
          </cell>
          <cell r="CV110">
            <v>1.3237118370651817E-3</v>
          </cell>
          <cell r="DG110">
            <v>57585964</v>
          </cell>
          <cell r="DR110">
            <v>20050932.22000001</v>
          </cell>
          <cell r="EC110">
            <v>2.8719843730038788</v>
          </cell>
          <cell r="EN110">
            <v>2.4095909012463064E-2</v>
          </cell>
        </row>
        <row r="111">
          <cell r="B111">
            <v>31820</v>
          </cell>
          <cell r="C111" t="str">
            <v>Newton-Conover City Schools</v>
          </cell>
          <cell r="D111">
            <v>1.1810036712035577E-3</v>
          </cell>
          <cell r="E111">
            <v>2043411.7246271656</v>
          </cell>
          <cell r="F111">
            <v>1593294.9839165041</v>
          </cell>
          <cell r="G111">
            <v>168497</v>
          </cell>
          <cell r="H111">
            <v>-570184.48032925627</v>
          </cell>
          <cell r="I111">
            <v>-23595.309618959294</v>
          </cell>
          <cell r="J111">
            <v>1724353.6195748209</v>
          </cell>
          <cell r="K111">
            <v>0</v>
          </cell>
          <cell r="L111">
            <v>-90600.401748621749</v>
          </cell>
          <cell r="M111">
            <v>16258.891313733688</v>
          </cell>
          <cell r="N111">
            <v>612.91728528122235</v>
          </cell>
          <cell r="O111">
            <v>-276.60286983258527</v>
          </cell>
          <cell r="P111">
            <v>0</v>
          </cell>
          <cell r="Q111">
            <v>0</v>
          </cell>
          <cell r="R111">
            <v>0</v>
          </cell>
          <cell r="S111">
            <v>4861772.3421508344</v>
          </cell>
          <cell r="T111">
            <v>903566</v>
          </cell>
          <cell r="U111">
            <v>8621768.097874105</v>
          </cell>
          <cell r="V111">
            <v>65035.565254934751</v>
          </cell>
          <cell r="W111">
            <v>0</v>
          </cell>
          <cell r="X111">
            <v>9590369.6631290391</v>
          </cell>
          <cell r="Y111">
            <v>61077.710000000196</v>
          </cell>
          <cell r="Z111">
            <v>0</v>
          </cell>
          <cell r="AA111">
            <v>0</v>
          </cell>
          <cell r="AB111">
            <v>117976.54809479647</v>
          </cell>
          <cell r="AC111">
            <v>179054.25809479668</v>
          </cell>
          <cell r="AD111" t="str">
            <v>N/A</v>
          </cell>
          <cell r="AE111">
            <v>1885514</v>
          </cell>
          <cell r="AF111">
            <v>1885515</v>
          </cell>
          <cell r="AG111">
            <v>1885515</v>
          </cell>
          <cell r="AH111">
            <v>1885515</v>
          </cell>
          <cell r="AI111">
            <v>1869256</v>
          </cell>
          <cell r="AJ111">
            <v>0</v>
          </cell>
          <cell r="AK111">
            <v>9411315</v>
          </cell>
          <cell r="AL111">
            <v>38071299</v>
          </cell>
          <cell r="AM111">
            <v>4861772.3421508344</v>
          </cell>
          <cell r="AN111">
            <v>-966713.2899999998</v>
          </cell>
          <cell r="AO111">
            <v>8568827.1150342431</v>
          </cell>
          <cell r="AP111">
            <v>0</v>
          </cell>
          <cell r="AQ111">
            <v>842488.2899999998</v>
          </cell>
          <cell r="AR111">
            <v>0</v>
          </cell>
          <cell r="AS111">
            <v>0</v>
          </cell>
          <cell r="AT111">
            <v>51377673.457185082</v>
          </cell>
          <cell r="AU111">
            <v>1.1482998345797451E-3</v>
          </cell>
          <cell r="AV111">
            <v>0</v>
          </cell>
          <cell r="AW111">
            <v>0</v>
          </cell>
          <cell r="AY111">
            <v>0</v>
          </cell>
          <cell r="AZ111">
            <v>0</v>
          </cell>
          <cell r="BA111">
            <v>0</v>
          </cell>
          <cell r="BB111">
            <v>0</v>
          </cell>
          <cell r="BC111">
            <v>0</v>
          </cell>
          <cell r="BD111">
            <v>0</v>
          </cell>
          <cell r="BE111">
            <v>0</v>
          </cell>
          <cell r="BF111">
            <v>0</v>
          </cell>
          <cell r="BG111">
            <v>0</v>
          </cell>
          <cell r="BH111">
            <v>0</v>
          </cell>
          <cell r="BJ111">
            <v>0</v>
          </cell>
          <cell r="BL111">
            <v>0</v>
          </cell>
          <cell r="BM111">
            <v>0</v>
          </cell>
          <cell r="BN111">
            <v>0</v>
          </cell>
          <cell r="BO111">
            <v>0</v>
          </cell>
          <cell r="BQ111">
            <v>0</v>
          </cell>
          <cell r="BR111">
            <v>0</v>
          </cell>
          <cell r="BS111">
            <v>0</v>
          </cell>
          <cell r="BT111">
            <v>0</v>
          </cell>
          <cell r="CB111">
            <v>0</v>
          </cell>
          <cell r="CC111">
            <v>0</v>
          </cell>
          <cell r="CD111">
            <v>0</v>
          </cell>
          <cell r="CE111">
            <v>0</v>
          </cell>
          <cell r="CF111">
            <v>0</v>
          </cell>
          <cell r="CI111">
            <v>0</v>
          </cell>
          <cell r="CJ111">
            <v>0</v>
          </cell>
          <cell r="CK111">
            <v>0</v>
          </cell>
          <cell r="CV111">
            <v>1.1810036712035577E-3</v>
          </cell>
          <cell r="DG111">
            <v>51377674</v>
          </cell>
          <cell r="DR111">
            <v>16854643.890000008</v>
          </cell>
          <cell r="EC111">
            <v>3.0482800072971448</v>
          </cell>
          <cell r="EN111">
            <v>2.4095909012463064E-2</v>
          </cell>
        </row>
        <row r="112">
          <cell r="B112">
            <v>31900</v>
          </cell>
          <cell r="C112" t="str">
            <v>Chatham County Schools</v>
          </cell>
          <cell r="D112">
            <v>3.1102419442671095E-3</v>
          </cell>
          <cell r="E112">
            <v>5381443.7755860025</v>
          </cell>
          <cell r="F112">
            <v>4196035.1262221988</v>
          </cell>
          <cell r="G112">
            <v>-242153</v>
          </cell>
          <cell r="H112">
            <v>-1501614.0338352362</v>
          </cell>
          <cell r="I112">
            <v>-62139.621962451456</v>
          </cell>
          <cell r="J112">
            <v>4541185.6754728286</v>
          </cell>
          <cell r="K112">
            <v>0</v>
          </cell>
          <cell r="L112">
            <v>-238601.4341503646</v>
          </cell>
          <cell r="M112">
            <v>42818.737116811724</v>
          </cell>
          <cell r="N112">
            <v>1614.1533642357444</v>
          </cell>
          <cell r="O112">
            <v>-728.44976576679971</v>
          </cell>
          <cell r="P112">
            <v>0</v>
          </cell>
          <cell r="Q112">
            <v>0</v>
          </cell>
          <cell r="R112">
            <v>0</v>
          </cell>
          <cell r="S112">
            <v>12117860.928048261</v>
          </cell>
          <cell r="T112">
            <v>0</v>
          </cell>
          <cell r="U112">
            <v>22705928.377364144</v>
          </cell>
          <cell r="V112">
            <v>171274.9484672469</v>
          </cell>
          <cell r="W112">
            <v>0</v>
          </cell>
          <cell r="X112">
            <v>22877203.325831391</v>
          </cell>
          <cell r="Y112">
            <v>1210768.4999999995</v>
          </cell>
          <cell r="Z112">
            <v>0</v>
          </cell>
          <cell r="AA112">
            <v>0</v>
          </cell>
          <cell r="AB112">
            <v>310698.10981225729</v>
          </cell>
          <cell r="AC112">
            <v>1521466.6098122569</v>
          </cell>
          <cell r="AD112" t="str">
            <v>N/A</v>
          </cell>
          <cell r="AE112">
            <v>4279712</v>
          </cell>
          <cell r="AF112">
            <v>4279711</v>
          </cell>
          <cell r="AG112">
            <v>4279711</v>
          </cell>
          <cell r="AH112">
            <v>4279711</v>
          </cell>
          <cell r="AI112">
            <v>4236892</v>
          </cell>
          <cell r="AJ112">
            <v>0</v>
          </cell>
          <cell r="AK112">
            <v>21355737</v>
          </cell>
          <cell r="AL112">
            <v>104488969</v>
          </cell>
          <cell r="AM112">
            <v>12117860.928048261</v>
          </cell>
          <cell r="AN112">
            <v>-2656470.5000000005</v>
          </cell>
          <cell r="AO112">
            <v>22566505.216019135</v>
          </cell>
          <cell r="AP112">
            <v>0</v>
          </cell>
          <cell r="AQ112">
            <v>-1210768.4999999995</v>
          </cell>
          <cell r="AR112">
            <v>0</v>
          </cell>
          <cell r="AS112">
            <v>0</v>
          </cell>
          <cell r="AT112">
            <v>135306096.14406738</v>
          </cell>
          <cell r="AU112">
            <v>3.1515779398981767E-3</v>
          </cell>
          <cell r="AV112">
            <v>0</v>
          </cell>
          <cell r="AW112">
            <v>0</v>
          </cell>
          <cell r="AY112">
            <v>0</v>
          </cell>
          <cell r="AZ112">
            <v>0</v>
          </cell>
          <cell r="BA112">
            <v>0</v>
          </cell>
          <cell r="BB112">
            <v>0</v>
          </cell>
          <cell r="BC112">
            <v>0</v>
          </cell>
          <cell r="BD112">
            <v>0</v>
          </cell>
          <cell r="BE112">
            <v>0</v>
          </cell>
          <cell r="BF112">
            <v>0</v>
          </cell>
          <cell r="BG112">
            <v>0</v>
          </cell>
          <cell r="BH112">
            <v>0</v>
          </cell>
          <cell r="BJ112">
            <v>0</v>
          </cell>
          <cell r="BL112">
            <v>0</v>
          </cell>
          <cell r="BM112">
            <v>0</v>
          </cell>
          <cell r="BN112">
            <v>0</v>
          </cell>
          <cell r="BO112">
            <v>0</v>
          </cell>
          <cell r="BQ112">
            <v>0</v>
          </cell>
          <cell r="BR112">
            <v>0</v>
          </cell>
          <cell r="BS112">
            <v>0</v>
          </cell>
          <cell r="BT112">
            <v>0</v>
          </cell>
          <cell r="CB112">
            <v>0</v>
          </cell>
          <cell r="CC112">
            <v>0</v>
          </cell>
          <cell r="CD112">
            <v>0</v>
          </cell>
          <cell r="CE112">
            <v>0</v>
          </cell>
          <cell r="CF112">
            <v>0</v>
          </cell>
          <cell r="CI112">
            <v>0</v>
          </cell>
          <cell r="CJ112">
            <v>0</v>
          </cell>
          <cell r="CK112">
            <v>0</v>
          </cell>
          <cell r="CV112">
            <v>3.1102419442671095E-3</v>
          </cell>
          <cell r="DG112">
            <v>135306096</v>
          </cell>
          <cell r="DR112">
            <v>45846473.449999966</v>
          </cell>
          <cell r="EC112">
            <v>2.951286889002803</v>
          </cell>
          <cell r="EN112">
            <v>2.4095909012463064E-2</v>
          </cell>
        </row>
        <row r="113">
          <cell r="B113">
            <v>32000</v>
          </cell>
          <cell r="C113" t="str">
            <v>Cherokee County Schools</v>
          </cell>
          <cell r="D113">
            <v>1.2502836665452377E-3</v>
          </cell>
          <cell r="E113">
            <v>2163282.2705155057</v>
          </cell>
          <cell r="F113">
            <v>1686760.7975758011</v>
          </cell>
          <cell r="G113">
            <v>280865</v>
          </cell>
          <cell r="H113">
            <v>-603632.62202796258</v>
          </cell>
          <cell r="I113">
            <v>-24979.456832338485</v>
          </cell>
          <cell r="J113">
            <v>1825507.5902562225</v>
          </cell>
          <cell r="K113">
            <v>0</v>
          </cell>
          <cell r="L113">
            <v>-95915.199292563484</v>
          </cell>
          <cell r="M113">
            <v>17212.669817511261</v>
          </cell>
          <cell r="N113">
            <v>648.87221726364749</v>
          </cell>
          <cell r="O113">
            <v>-292.82893754156009</v>
          </cell>
          <cell r="P113">
            <v>0</v>
          </cell>
          <cell r="Q113">
            <v>0</v>
          </cell>
          <cell r="R113">
            <v>0</v>
          </cell>
          <cell r="S113">
            <v>5249457.0932918983</v>
          </cell>
          <cell r="T113">
            <v>1414852</v>
          </cell>
          <cell r="U113">
            <v>9127537.9512811136</v>
          </cell>
          <cell r="V113">
            <v>68850.679270045046</v>
          </cell>
          <cell r="W113">
            <v>0</v>
          </cell>
          <cell r="X113">
            <v>10611240.630551159</v>
          </cell>
          <cell r="Y113">
            <v>10528.949999999953</v>
          </cell>
          <cell r="Z113">
            <v>0</v>
          </cell>
          <cell r="AA113">
            <v>0</v>
          </cell>
          <cell r="AB113">
            <v>124897.28416169241</v>
          </cell>
          <cell r="AC113">
            <v>135426.23416169238</v>
          </cell>
          <cell r="AD113" t="str">
            <v>N/A</v>
          </cell>
          <cell r="AE113">
            <v>2098605</v>
          </cell>
          <cell r="AF113">
            <v>2098606</v>
          </cell>
          <cell r="AG113">
            <v>2098606</v>
          </cell>
          <cell r="AH113">
            <v>2098606</v>
          </cell>
          <cell r="AI113">
            <v>2081393</v>
          </cell>
          <cell r="AJ113">
            <v>0</v>
          </cell>
          <cell r="AK113">
            <v>10475816</v>
          </cell>
          <cell r="AL113">
            <v>39754698</v>
          </cell>
          <cell r="AM113">
            <v>5249457.0932918983</v>
          </cell>
          <cell r="AN113">
            <v>-1088380.05</v>
          </cell>
          <cell r="AO113">
            <v>9071491.3463894669</v>
          </cell>
          <cell r="AP113">
            <v>0</v>
          </cell>
          <cell r="AQ113">
            <v>1404323.05</v>
          </cell>
          <cell r="AR113">
            <v>0</v>
          </cell>
          <cell r="AS113">
            <v>0</v>
          </cell>
          <cell r="AT113">
            <v>54391589.439681366</v>
          </cell>
          <cell r="AU113">
            <v>1.199074213095507E-3</v>
          </cell>
          <cell r="AV113">
            <v>0</v>
          </cell>
          <cell r="AW113">
            <v>0</v>
          </cell>
          <cell r="AY113">
            <v>0</v>
          </cell>
          <cell r="AZ113">
            <v>0</v>
          </cell>
          <cell r="BA113">
            <v>0</v>
          </cell>
          <cell r="BB113">
            <v>0</v>
          </cell>
          <cell r="BC113">
            <v>0</v>
          </cell>
          <cell r="BD113">
            <v>0</v>
          </cell>
          <cell r="BE113">
            <v>0</v>
          </cell>
          <cell r="BF113">
            <v>0</v>
          </cell>
          <cell r="BG113">
            <v>0</v>
          </cell>
          <cell r="BH113">
            <v>0</v>
          </cell>
          <cell r="BJ113">
            <v>0</v>
          </cell>
          <cell r="BL113">
            <v>0</v>
          </cell>
          <cell r="BM113">
            <v>0</v>
          </cell>
          <cell r="BN113">
            <v>0</v>
          </cell>
          <cell r="BO113">
            <v>0</v>
          </cell>
          <cell r="BQ113">
            <v>0</v>
          </cell>
          <cell r="BR113">
            <v>0</v>
          </cell>
          <cell r="BS113">
            <v>0</v>
          </cell>
          <cell r="BT113">
            <v>0</v>
          </cell>
          <cell r="CB113">
            <v>0</v>
          </cell>
          <cell r="CC113">
            <v>0</v>
          </cell>
          <cell r="CD113">
            <v>0</v>
          </cell>
          <cell r="CE113">
            <v>0</v>
          </cell>
          <cell r="CF113">
            <v>0</v>
          </cell>
          <cell r="CI113">
            <v>0</v>
          </cell>
          <cell r="CJ113">
            <v>0</v>
          </cell>
          <cell r="CK113">
            <v>0</v>
          </cell>
          <cell r="CV113">
            <v>1.2502836665452377E-3</v>
          </cell>
          <cell r="DG113">
            <v>54391589</v>
          </cell>
          <cell r="DR113">
            <v>18666686.109999992</v>
          </cell>
          <cell r="EC113">
            <v>2.9138320899316832</v>
          </cell>
          <cell r="EN113">
            <v>2.4095909012463064E-2</v>
          </cell>
        </row>
        <row r="114">
          <cell r="B114">
            <v>32005</v>
          </cell>
          <cell r="C114" t="str">
            <v>Tri-County Community College</v>
          </cell>
          <cell r="D114">
            <v>2.8196215099069024E-4</v>
          </cell>
          <cell r="E114">
            <v>487860.26604667847</v>
          </cell>
          <cell r="F114">
            <v>380395.83769451483</v>
          </cell>
          <cell r="G114">
            <v>90512</v>
          </cell>
          <cell r="H114">
            <v>-136130.34951136541</v>
          </cell>
          <cell r="I114">
            <v>-5633.3307132509153</v>
          </cell>
          <cell r="J114">
            <v>411685.81224511453</v>
          </cell>
          <cell r="K114">
            <v>0</v>
          </cell>
          <cell r="L114">
            <v>-21630.656009416412</v>
          </cell>
          <cell r="M114">
            <v>3881.7762207904557</v>
          </cell>
          <cell r="N114">
            <v>146.33271712114842</v>
          </cell>
          <cell r="O114">
            <v>-66.038355383529563</v>
          </cell>
          <cell r="P114">
            <v>0</v>
          </cell>
          <cell r="Q114">
            <v>0</v>
          </cell>
          <cell r="R114">
            <v>0</v>
          </cell>
          <cell r="S114">
            <v>1211021.6503348032</v>
          </cell>
          <cell r="T114">
            <v>452557.93000000005</v>
          </cell>
          <cell r="U114">
            <v>2058429.0612255728</v>
          </cell>
          <cell r="V114">
            <v>15527.104883161823</v>
          </cell>
          <cell r="W114">
            <v>0</v>
          </cell>
          <cell r="X114">
            <v>2526514.0961087346</v>
          </cell>
          <cell r="Y114">
            <v>0</v>
          </cell>
          <cell r="Z114">
            <v>0</v>
          </cell>
          <cell r="AA114">
            <v>0</v>
          </cell>
          <cell r="AB114">
            <v>28166.653566254572</v>
          </cell>
          <cell r="AC114">
            <v>28166.653566254572</v>
          </cell>
          <cell r="AD114" t="str">
            <v>N/A</v>
          </cell>
          <cell r="AE114">
            <v>500445</v>
          </cell>
          <cell r="AF114">
            <v>500446</v>
          </cell>
          <cell r="AG114">
            <v>500446</v>
          </cell>
          <cell r="AH114">
            <v>500446</v>
          </cell>
          <cell r="AI114">
            <v>496564</v>
          </cell>
          <cell r="AJ114">
            <v>0</v>
          </cell>
          <cell r="AK114">
            <v>2498347</v>
          </cell>
          <cell r="AL114">
            <v>8830263</v>
          </cell>
          <cell r="AM114">
            <v>1211021.6503348032</v>
          </cell>
          <cell r="AN114">
            <v>-273319.93000000005</v>
          </cell>
          <cell r="AO114">
            <v>2045789.5125424801</v>
          </cell>
          <cell r="AP114">
            <v>0</v>
          </cell>
          <cell r="AQ114">
            <v>452557.93000000005</v>
          </cell>
          <cell r="AR114">
            <v>0</v>
          </cell>
          <cell r="AS114">
            <v>0</v>
          </cell>
          <cell r="AT114">
            <v>12266312.162877284</v>
          </cell>
          <cell r="AU114">
            <v>2.6633683280864024E-4</v>
          </cell>
          <cell r="AV114">
            <v>0</v>
          </cell>
          <cell r="AW114">
            <v>0</v>
          </cell>
          <cell r="AY114">
            <v>0</v>
          </cell>
          <cell r="AZ114">
            <v>0</v>
          </cell>
          <cell r="BA114">
            <v>0</v>
          </cell>
          <cell r="BB114">
            <v>0</v>
          </cell>
          <cell r="BC114">
            <v>0</v>
          </cell>
          <cell r="BD114">
            <v>0</v>
          </cell>
          <cell r="BE114">
            <v>0</v>
          </cell>
          <cell r="BF114">
            <v>0</v>
          </cell>
          <cell r="BG114">
            <v>0</v>
          </cell>
          <cell r="BH114">
            <v>0</v>
          </cell>
          <cell r="BJ114">
            <v>0</v>
          </cell>
          <cell r="BL114">
            <v>0</v>
          </cell>
          <cell r="BM114">
            <v>0</v>
          </cell>
          <cell r="BN114">
            <v>0</v>
          </cell>
          <cell r="BO114">
            <v>0</v>
          </cell>
          <cell r="BQ114">
            <v>0</v>
          </cell>
          <cell r="BR114">
            <v>0</v>
          </cell>
          <cell r="BS114">
            <v>0</v>
          </cell>
          <cell r="BT114">
            <v>0</v>
          </cell>
          <cell r="CB114">
            <v>0</v>
          </cell>
          <cell r="CC114">
            <v>0</v>
          </cell>
          <cell r="CD114">
            <v>0</v>
          </cell>
          <cell r="CE114">
            <v>0</v>
          </cell>
          <cell r="CF114">
            <v>0</v>
          </cell>
          <cell r="CI114">
            <v>0</v>
          </cell>
          <cell r="CJ114">
            <v>0</v>
          </cell>
          <cell r="CK114">
            <v>0</v>
          </cell>
          <cell r="CV114">
            <v>2.8196215099069024E-4</v>
          </cell>
          <cell r="DG114">
            <v>12266312</v>
          </cell>
          <cell r="DR114">
            <v>4742534.0500000007</v>
          </cell>
          <cell r="EC114">
            <v>2.586446796307134</v>
          </cell>
          <cell r="EN114">
            <v>2.4095909012463064E-2</v>
          </cell>
        </row>
        <row r="115">
          <cell r="B115">
            <v>32100</v>
          </cell>
          <cell r="C115" t="str">
            <v>Edenton-Chowan County Schools</v>
          </cell>
          <cell r="D115">
            <v>7.7965061302360617E-4</v>
          </cell>
          <cell r="E115">
            <v>1348977.3508846269</v>
          </cell>
          <cell r="F115">
            <v>1051828.5770204277</v>
          </cell>
          <cell r="G115">
            <v>-215686</v>
          </cell>
          <cell r="H115">
            <v>-376412.61451136443</v>
          </cell>
          <cell r="I115">
            <v>-15576.664203046881</v>
          </cell>
          <cell r="J115">
            <v>1138348.1604260514</v>
          </cell>
          <cell r="K115">
            <v>0</v>
          </cell>
          <cell r="L115">
            <v>-59810.702105195247</v>
          </cell>
          <cell r="M115">
            <v>10733.459081391607</v>
          </cell>
          <cell r="N115">
            <v>404.62307514699114</v>
          </cell>
          <cell r="O115">
            <v>-182.60197007625879</v>
          </cell>
          <cell r="P115">
            <v>0</v>
          </cell>
          <cell r="Q115">
            <v>0</v>
          </cell>
          <cell r="R115">
            <v>0</v>
          </cell>
          <cell r="S115">
            <v>2882623.5876979628</v>
          </cell>
          <cell r="T115">
            <v>12292.670000000042</v>
          </cell>
          <cell r="U115">
            <v>5691740.8021302568</v>
          </cell>
          <cell r="V115">
            <v>42933.83632556643</v>
          </cell>
          <cell r="W115">
            <v>0</v>
          </cell>
          <cell r="X115">
            <v>5746967.308455823</v>
          </cell>
          <cell r="Y115">
            <v>1090723</v>
          </cell>
          <cell r="Z115">
            <v>0</v>
          </cell>
          <cell r="AA115">
            <v>0</v>
          </cell>
          <cell r="AB115">
            <v>77883.321015234396</v>
          </cell>
          <cell r="AC115">
            <v>1168606.3210152343</v>
          </cell>
          <cell r="AD115" t="str">
            <v>N/A</v>
          </cell>
          <cell r="AE115">
            <v>917819</v>
          </cell>
          <cell r="AF115">
            <v>917818</v>
          </cell>
          <cell r="AG115">
            <v>917818</v>
          </cell>
          <cell r="AH115">
            <v>917818</v>
          </cell>
          <cell r="AI115">
            <v>907084</v>
          </cell>
          <cell r="AJ115">
            <v>0</v>
          </cell>
          <cell r="AK115">
            <v>4578357</v>
          </cell>
          <cell r="AL115">
            <v>27157789</v>
          </cell>
          <cell r="AM115">
            <v>2882623.5876979628</v>
          </cell>
          <cell r="AN115">
            <v>-701321.67</v>
          </cell>
          <cell r="AO115">
            <v>5656791.3174405899</v>
          </cell>
          <cell r="AP115">
            <v>0</v>
          </cell>
          <cell r="AQ115">
            <v>-1078430.33</v>
          </cell>
          <cell r="AR115">
            <v>0</v>
          </cell>
          <cell r="AS115">
            <v>0</v>
          </cell>
          <cell r="AT115">
            <v>33917451.905138552</v>
          </cell>
          <cell r="AU115">
            <v>8.1912845509370526E-4</v>
          </cell>
          <cell r="AV115">
            <v>0</v>
          </cell>
          <cell r="AW115">
            <v>0</v>
          </cell>
          <cell r="AY115">
            <v>0</v>
          </cell>
          <cell r="AZ115">
            <v>0</v>
          </cell>
          <cell r="BA115">
            <v>0</v>
          </cell>
          <cell r="BB115">
            <v>0</v>
          </cell>
          <cell r="BC115">
            <v>0</v>
          </cell>
          <cell r="BD115">
            <v>0</v>
          </cell>
          <cell r="BE115">
            <v>0</v>
          </cell>
          <cell r="BF115">
            <v>0</v>
          </cell>
          <cell r="BG115">
            <v>0</v>
          </cell>
          <cell r="BH115">
            <v>0</v>
          </cell>
          <cell r="BJ115">
            <v>0</v>
          </cell>
          <cell r="BL115">
            <v>0</v>
          </cell>
          <cell r="BM115">
            <v>0</v>
          </cell>
          <cell r="BN115">
            <v>0</v>
          </cell>
          <cell r="BO115">
            <v>0</v>
          </cell>
          <cell r="BQ115">
            <v>0</v>
          </cell>
          <cell r="BR115">
            <v>0</v>
          </cell>
          <cell r="BS115">
            <v>0</v>
          </cell>
          <cell r="BT115">
            <v>0</v>
          </cell>
          <cell r="CB115">
            <v>0</v>
          </cell>
          <cell r="CC115">
            <v>0</v>
          </cell>
          <cell r="CD115">
            <v>0</v>
          </cell>
          <cell r="CE115">
            <v>0</v>
          </cell>
          <cell r="CF115">
            <v>0</v>
          </cell>
          <cell r="CI115">
            <v>0</v>
          </cell>
          <cell r="CJ115">
            <v>0</v>
          </cell>
          <cell r="CK115">
            <v>0</v>
          </cell>
          <cell r="CV115">
            <v>7.7965061302360617E-4</v>
          </cell>
          <cell r="DG115">
            <v>33917452</v>
          </cell>
          <cell r="DR115">
            <v>12404863.179999989</v>
          </cell>
          <cell r="EC115">
            <v>2.7342060535326302</v>
          </cell>
          <cell r="EN115">
            <v>2.4095909012463064E-2</v>
          </cell>
        </row>
        <row r="116">
          <cell r="B116">
            <v>32200</v>
          </cell>
          <cell r="C116" t="str">
            <v>Clay County Schools</v>
          </cell>
          <cell r="D116">
            <v>4.7996602982330541E-4</v>
          </cell>
          <cell r="E116">
            <v>830453.14479352627</v>
          </cell>
          <cell r="F116">
            <v>647523.36204718135</v>
          </cell>
          <cell r="G116">
            <v>109985</v>
          </cell>
          <cell r="H116">
            <v>-231725.93613667783</v>
          </cell>
          <cell r="I116">
            <v>-9589.2564573675863</v>
          </cell>
          <cell r="J116">
            <v>700786.27270932728</v>
          </cell>
          <cell r="K116">
            <v>0</v>
          </cell>
          <cell r="L116">
            <v>-36820.474133976968</v>
          </cell>
          <cell r="M116">
            <v>6607.6979297013013</v>
          </cell>
          <cell r="N116">
            <v>249.09277015769905</v>
          </cell>
          <cell r="O116">
            <v>-112.41284384491637</v>
          </cell>
          <cell r="P116">
            <v>0</v>
          </cell>
          <cell r="Q116">
            <v>0</v>
          </cell>
          <cell r="R116">
            <v>0</v>
          </cell>
          <cell r="S116">
            <v>2017356.4906780266</v>
          </cell>
          <cell r="T116">
            <v>549922.92999999993</v>
          </cell>
          <cell r="U116">
            <v>3503931.3635466364</v>
          </cell>
          <cell r="V116">
            <v>26430.791718805205</v>
          </cell>
          <cell r="W116">
            <v>0</v>
          </cell>
          <cell r="X116">
            <v>4080285.0852654418</v>
          </cell>
          <cell r="Y116">
            <v>0</v>
          </cell>
          <cell r="Z116">
            <v>0</v>
          </cell>
          <cell r="AA116">
            <v>0</v>
          </cell>
          <cell r="AB116">
            <v>47946.282286837937</v>
          </cell>
          <cell r="AC116">
            <v>47946.282286837937</v>
          </cell>
          <cell r="AD116" t="str">
            <v>N/A</v>
          </cell>
          <cell r="AE116">
            <v>807790</v>
          </cell>
          <cell r="AF116">
            <v>807790</v>
          </cell>
          <cell r="AG116">
            <v>807790</v>
          </cell>
          <cell r="AH116">
            <v>807790</v>
          </cell>
          <cell r="AI116">
            <v>801182</v>
          </cell>
          <cell r="AJ116">
            <v>0</v>
          </cell>
          <cell r="AK116">
            <v>4032342</v>
          </cell>
          <cell r="AL116">
            <v>15253619</v>
          </cell>
          <cell r="AM116">
            <v>2017356.4906780266</v>
          </cell>
          <cell r="AN116">
            <v>-423160.93</v>
          </cell>
          <cell r="AO116">
            <v>3482415.8729786039</v>
          </cell>
          <cell r="AP116">
            <v>0</v>
          </cell>
          <cell r="AQ116">
            <v>549922.92999999993</v>
          </cell>
          <cell r="AR116">
            <v>0</v>
          </cell>
          <cell r="AS116">
            <v>0</v>
          </cell>
          <cell r="AT116">
            <v>20880153.363656633</v>
          </cell>
          <cell r="AU116">
            <v>4.6007697330434149E-4</v>
          </cell>
          <cell r="AV116">
            <v>0</v>
          </cell>
          <cell r="AW116">
            <v>0</v>
          </cell>
          <cell r="AY116">
            <v>0</v>
          </cell>
          <cell r="AZ116">
            <v>0</v>
          </cell>
          <cell r="BA116">
            <v>0</v>
          </cell>
          <cell r="BB116">
            <v>0</v>
          </cell>
          <cell r="BC116">
            <v>0</v>
          </cell>
          <cell r="BD116">
            <v>0</v>
          </cell>
          <cell r="BE116">
            <v>0</v>
          </cell>
          <cell r="BF116">
            <v>0</v>
          </cell>
          <cell r="BG116">
            <v>0</v>
          </cell>
          <cell r="BH116">
            <v>0</v>
          </cell>
          <cell r="BJ116">
            <v>0</v>
          </cell>
          <cell r="BL116">
            <v>0</v>
          </cell>
          <cell r="BM116">
            <v>0</v>
          </cell>
          <cell r="BN116">
            <v>0</v>
          </cell>
          <cell r="BO116">
            <v>0</v>
          </cell>
          <cell r="BQ116">
            <v>0</v>
          </cell>
          <cell r="BR116">
            <v>0</v>
          </cell>
          <cell r="BS116">
            <v>0</v>
          </cell>
          <cell r="BT116">
            <v>0</v>
          </cell>
          <cell r="CB116">
            <v>0</v>
          </cell>
          <cell r="CC116">
            <v>0</v>
          </cell>
          <cell r="CD116">
            <v>0</v>
          </cell>
          <cell r="CE116">
            <v>0</v>
          </cell>
          <cell r="CF116">
            <v>0</v>
          </cell>
          <cell r="CI116">
            <v>0</v>
          </cell>
          <cell r="CJ116">
            <v>0</v>
          </cell>
          <cell r="CK116">
            <v>0</v>
          </cell>
          <cell r="CV116">
            <v>4.7996602982330541E-4</v>
          </cell>
          <cell r="DG116">
            <v>20880154</v>
          </cell>
          <cell r="DR116">
            <v>7296762.5800000038</v>
          </cell>
          <cell r="EC116">
            <v>2.8615641212215497</v>
          </cell>
          <cell r="EN116">
            <v>2.4095909012463064E-2</v>
          </cell>
        </row>
        <row r="117">
          <cell r="B117">
            <v>32300</v>
          </cell>
          <cell r="C117" t="str">
            <v>Cleveland County Schools</v>
          </cell>
          <cell r="D117">
            <v>5.4555043298767552E-3</v>
          </cell>
          <cell r="E117">
            <v>9439294.5451758802</v>
          </cell>
          <cell r="F117">
            <v>7360034.4312809603</v>
          </cell>
          <cell r="G117">
            <v>-193350</v>
          </cell>
          <cell r="H117">
            <v>-2633898.5873724981</v>
          </cell>
          <cell r="I117">
            <v>-108995.69318004954</v>
          </cell>
          <cell r="J117">
            <v>7965444.0263019828</v>
          </cell>
          <cell r="K117">
            <v>0</v>
          </cell>
          <cell r="L117">
            <v>-418517.65246798034</v>
          </cell>
          <cell r="M117">
            <v>75105.991728777022</v>
          </cell>
          <cell r="N117">
            <v>2831.2976371194386</v>
          </cell>
          <cell r="O117">
            <v>-1277.7336691004348</v>
          </cell>
          <cell r="P117">
            <v>0</v>
          </cell>
          <cell r="Q117">
            <v>0</v>
          </cell>
          <cell r="R117">
            <v>0</v>
          </cell>
          <cell r="S117">
            <v>21486670.625435088</v>
          </cell>
          <cell r="T117">
            <v>0</v>
          </cell>
          <cell r="U117">
            <v>39827220.131509915</v>
          </cell>
          <cell r="V117">
            <v>300423.96691510809</v>
          </cell>
          <cell r="W117">
            <v>0</v>
          </cell>
          <cell r="X117">
            <v>40127644.098425023</v>
          </cell>
          <cell r="Y117">
            <v>966750.41999999993</v>
          </cell>
          <cell r="Z117">
            <v>0</v>
          </cell>
          <cell r="AA117">
            <v>0</v>
          </cell>
          <cell r="AB117">
            <v>544978.46590024768</v>
          </cell>
          <cell r="AC117">
            <v>1511728.8859002476</v>
          </cell>
          <cell r="AD117" t="str">
            <v>N/A</v>
          </cell>
          <cell r="AE117">
            <v>7738204</v>
          </cell>
          <cell r="AF117">
            <v>7738203</v>
          </cell>
          <cell r="AG117">
            <v>7738203</v>
          </cell>
          <cell r="AH117">
            <v>7738203</v>
          </cell>
          <cell r="AI117">
            <v>7663097</v>
          </cell>
          <cell r="AJ117">
            <v>0</v>
          </cell>
          <cell r="AK117">
            <v>38615910</v>
          </cell>
          <cell r="AL117">
            <v>181830555</v>
          </cell>
          <cell r="AM117">
            <v>21486670.625435088</v>
          </cell>
          <cell r="AN117">
            <v>-4600158.58</v>
          </cell>
          <cell r="AO117">
            <v>39582665.632524781</v>
          </cell>
          <cell r="AP117">
            <v>0</v>
          </cell>
          <cell r="AQ117">
            <v>-966750.41999999993</v>
          </cell>
          <cell r="AR117">
            <v>0</v>
          </cell>
          <cell r="AS117">
            <v>0</v>
          </cell>
          <cell r="AT117">
            <v>237332982.25795987</v>
          </cell>
          <cell r="AU117">
            <v>5.4843412859807497E-3</v>
          </cell>
          <cell r="AV117">
            <v>0</v>
          </cell>
          <cell r="AW117">
            <v>0</v>
          </cell>
          <cell r="AY117">
            <v>0</v>
          </cell>
          <cell r="AZ117">
            <v>0</v>
          </cell>
          <cell r="BA117">
            <v>0</v>
          </cell>
          <cell r="BB117">
            <v>0</v>
          </cell>
          <cell r="BC117">
            <v>0</v>
          </cell>
          <cell r="BD117">
            <v>0</v>
          </cell>
          <cell r="BE117">
            <v>0</v>
          </cell>
          <cell r="BF117">
            <v>0</v>
          </cell>
          <cell r="BG117">
            <v>0</v>
          </cell>
          <cell r="BH117">
            <v>0</v>
          </cell>
          <cell r="BJ117">
            <v>0</v>
          </cell>
          <cell r="BL117">
            <v>0</v>
          </cell>
          <cell r="BM117">
            <v>0</v>
          </cell>
          <cell r="BN117">
            <v>0</v>
          </cell>
          <cell r="BO117">
            <v>0</v>
          </cell>
          <cell r="BQ117">
            <v>0</v>
          </cell>
          <cell r="BR117">
            <v>0</v>
          </cell>
          <cell r="BS117">
            <v>0</v>
          </cell>
          <cell r="BT117">
            <v>0</v>
          </cell>
          <cell r="CB117">
            <v>0</v>
          </cell>
          <cell r="CC117">
            <v>0</v>
          </cell>
          <cell r="CD117">
            <v>0</v>
          </cell>
          <cell r="CE117">
            <v>0</v>
          </cell>
          <cell r="CF117">
            <v>0</v>
          </cell>
          <cell r="CI117">
            <v>0</v>
          </cell>
          <cell r="CJ117">
            <v>0</v>
          </cell>
          <cell r="CK117">
            <v>0</v>
          </cell>
          <cell r="CV117">
            <v>5.4555043298767552E-3</v>
          </cell>
          <cell r="DG117">
            <v>237332982</v>
          </cell>
          <cell r="DR117">
            <v>80257674.519999996</v>
          </cell>
          <cell r="EC117">
            <v>2.9571375375554552</v>
          </cell>
          <cell r="EN117">
            <v>2.4095909012463064E-2</v>
          </cell>
        </row>
        <row r="118">
          <cell r="B118">
            <v>32305</v>
          </cell>
          <cell r="C118" t="str">
            <v>Cleveland Technical College</v>
          </cell>
          <cell r="D118">
            <v>5.6059646284835048E-4</v>
          </cell>
          <cell r="E118">
            <v>969962.59444429225</v>
          </cell>
          <cell r="F118">
            <v>756302.07935539982</v>
          </cell>
          <cell r="G118">
            <v>-53300</v>
          </cell>
          <cell r="H118">
            <v>-270654.02982012596</v>
          </cell>
          <cell r="I118">
            <v>-11200.174423437807</v>
          </cell>
          <cell r="J118">
            <v>818512.73065753246</v>
          </cell>
          <cell r="K118">
            <v>0</v>
          </cell>
          <cell r="L118">
            <v>-43006.017670678899</v>
          </cell>
          <cell r="M118">
            <v>7717.7380414288909</v>
          </cell>
          <cell r="N118">
            <v>290.93835228903691</v>
          </cell>
          <cell r="O118">
            <v>-131.29729756371216</v>
          </cell>
          <cell r="P118">
            <v>0</v>
          </cell>
          <cell r="Q118">
            <v>0</v>
          </cell>
          <cell r="R118">
            <v>0</v>
          </cell>
          <cell r="S118">
            <v>2174494.5616391362</v>
          </cell>
          <cell r="T118">
            <v>57607.459999999963</v>
          </cell>
          <cell r="U118">
            <v>4092563.6532876627</v>
          </cell>
          <cell r="V118">
            <v>30870.952165715564</v>
          </cell>
          <cell r="W118">
            <v>0</v>
          </cell>
          <cell r="X118">
            <v>4181042.065453378</v>
          </cell>
          <cell r="Y118">
            <v>324103</v>
          </cell>
          <cell r="Z118">
            <v>0</v>
          </cell>
          <cell r="AA118">
            <v>0</v>
          </cell>
          <cell r="AB118">
            <v>56000.872117189036</v>
          </cell>
          <cell r="AC118">
            <v>380103.87211718905</v>
          </cell>
          <cell r="AD118" t="str">
            <v>N/A</v>
          </cell>
          <cell r="AE118">
            <v>761730</v>
          </cell>
          <cell r="AF118">
            <v>761731</v>
          </cell>
          <cell r="AG118">
            <v>761731</v>
          </cell>
          <cell r="AH118">
            <v>761731</v>
          </cell>
          <cell r="AI118">
            <v>754014</v>
          </cell>
          <cell r="AJ118">
            <v>0</v>
          </cell>
          <cell r="AK118">
            <v>3800937</v>
          </cell>
          <cell r="AL118">
            <v>18975216</v>
          </cell>
          <cell r="AM118">
            <v>2174494.5616391362</v>
          </cell>
          <cell r="AN118">
            <v>-562796.46</v>
          </cell>
          <cell r="AO118">
            <v>4067433.7333361893</v>
          </cell>
          <cell r="AP118">
            <v>0</v>
          </cell>
          <cell r="AQ118">
            <v>-266495.54000000004</v>
          </cell>
          <cell r="AR118">
            <v>0</v>
          </cell>
          <cell r="AS118">
            <v>0</v>
          </cell>
          <cell r="AT118">
            <v>24387852.294975325</v>
          </cell>
          <cell r="AU118">
            <v>5.7232713659562172E-4</v>
          </cell>
          <cell r="AV118">
            <v>0</v>
          </cell>
          <cell r="AW118">
            <v>0</v>
          </cell>
          <cell r="AY118">
            <v>0</v>
          </cell>
          <cell r="AZ118">
            <v>0</v>
          </cell>
          <cell r="BA118">
            <v>0</v>
          </cell>
          <cell r="BB118">
            <v>0</v>
          </cell>
          <cell r="BC118">
            <v>0</v>
          </cell>
          <cell r="BD118">
            <v>0</v>
          </cell>
          <cell r="BE118">
            <v>0</v>
          </cell>
          <cell r="BF118">
            <v>0</v>
          </cell>
          <cell r="BG118">
            <v>0</v>
          </cell>
          <cell r="BH118">
            <v>0</v>
          </cell>
          <cell r="BJ118">
            <v>0</v>
          </cell>
          <cell r="BL118">
            <v>0</v>
          </cell>
          <cell r="BM118">
            <v>0</v>
          </cell>
          <cell r="BN118">
            <v>0</v>
          </cell>
          <cell r="BO118">
            <v>0</v>
          </cell>
          <cell r="BQ118">
            <v>0</v>
          </cell>
          <cell r="BR118">
            <v>0</v>
          </cell>
          <cell r="BS118">
            <v>0</v>
          </cell>
          <cell r="BT118">
            <v>0</v>
          </cell>
          <cell r="CB118">
            <v>0</v>
          </cell>
          <cell r="CC118">
            <v>0</v>
          </cell>
          <cell r="CD118">
            <v>0</v>
          </cell>
          <cell r="CE118">
            <v>0</v>
          </cell>
          <cell r="CF118">
            <v>0</v>
          </cell>
          <cell r="CI118">
            <v>0</v>
          </cell>
          <cell r="CJ118">
            <v>0</v>
          </cell>
          <cell r="CK118">
            <v>0</v>
          </cell>
          <cell r="CV118">
            <v>5.6059646284835048E-4</v>
          </cell>
          <cell r="DG118">
            <v>24387852</v>
          </cell>
          <cell r="DR118">
            <v>9632273.0300000012</v>
          </cell>
          <cell r="EC118">
            <v>2.5318896094455909</v>
          </cell>
          <cell r="EN118">
            <v>2.4095909012463064E-2</v>
          </cell>
        </row>
        <row r="119">
          <cell r="B119">
            <v>32400</v>
          </cell>
          <cell r="C119" t="str">
            <v>Columbus County Schools</v>
          </cell>
          <cell r="D119">
            <v>1.9323558965699554E-3</v>
          </cell>
          <cell r="E119">
            <v>3343426.2665580702</v>
          </cell>
          <cell r="F119">
            <v>2606946.1359157152</v>
          </cell>
          <cell r="G119">
            <v>127379</v>
          </cell>
          <cell r="H119">
            <v>-932934.73133243795</v>
          </cell>
          <cell r="I119">
            <v>-38606.599441917497</v>
          </cell>
          <cell r="J119">
            <v>2821384.019205844</v>
          </cell>
          <cell r="K119">
            <v>0</v>
          </cell>
          <cell r="L119">
            <v>-148240.20011058942</v>
          </cell>
          <cell r="M119">
            <v>26602.766162246859</v>
          </cell>
          <cell r="N119">
            <v>1002.8540632018754</v>
          </cell>
          <cell r="O119">
            <v>-452.57707453564927</v>
          </cell>
          <cell r="P119">
            <v>0</v>
          </cell>
          <cell r="Q119">
            <v>0</v>
          </cell>
          <cell r="R119">
            <v>0</v>
          </cell>
          <cell r="S119">
            <v>7806506.9339455971</v>
          </cell>
          <cell r="T119">
            <v>636893.70000000019</v>
          </cell>
          <cell r="U119">
            <v>14106920.09602922</v>
          </cell>
          <cell r="V119">
            <v>106411.06464898743</v>
          </cell>
          <cell r="W119">
            <v>0</v>
          </cell>
          <cell r="X119">
            <v>14850224.860678209</v>
          </cell>
          <cell r="Y119">
            <v>0</v>
          </cell>
          <cell r="Z119">
            <v>0</v>
          </cell>
          <cell r="AA119">
            <v>0</v>
          </cell>
          <cell r="AB119">
            <v>193032.99720958745</v>
          </cell>
          <cell r="AC119">
            <v>193032.99720958745</v>
          </cell>
          <cell r="AD119" t="str">
            <v>N/A</v>
          </cell>
          <cell r="AE119">
            <v>2936758</v>
          </cell>
          <cell r="AF119">
            <v>2936759</v>
          </cell>
          <cell r="AG119">
            <v>2936759</v>
          </cell>
          <cell r="AH119">
            <v>2936759</v>
          </cell>
          <cell r="AI119">
            <v>2910156</v>
          </cell>
          <cell r="AJ119">
            <v>0</v>
          </cell>
          <cell r="AK119">
            <v>14657191</v>
          </cell>
          <cell r="AL119">
            <v>63403607</v>
          </cell>
          <cell r="AM119">
            <v>7806506.9339455971</v>
          </cell>
          <cell r="AN119">
            <v>-1803256.7000000002</v>
          </cell>
          <cell r="AO119">
            <v>14020298.16346862</v>
          </cell>
          <cell r="AP119">
            <v>0</v>
          </cell>
          <cell r="AQ119">
            <v>636893.70000000019</v>
          </cell>
          <cell r="AR119">
            <v>0</v>
          </cell>
          <cell r="AS119">
            <v>0</v>
          </cell>
          <cell r="AT119">
            <v>84064049.09741421</v>
          </cell>
          <cell r="AU119">
            <v>1.9123684743540695E-3</v>
          </cell>
          <cell r="AV119">
            <v>0</v>
          </cell>
          <cell r="AW119">
            <v>0</v>
          </cell>
          <cell r="AY119">
            <v>0</v>
          </cell>
          <cell r="AZ119">
            <v>0</v>
          </cell>
          <cell r="BA119">
            <v>0</v>
          </cell>
          <cell r="BB119">
            <v>0</v>
          </cell>
          <cell r="BC119">
            <v>0</v>
          </cell>
          <cell r="BD119">
            <v>0</v>
          </cell>
          <cell r="BE119">
            <v>0</v>
          </cell>
          <cell r="BF119">
            <v>0</v>
          </cell>
          <cell r="BG119">
            <v>0</v>
          </cell>
          <cell r="BH119">
            <v>0</v>
          </cell>
          <cell r="BJ119">
            <v>0</v>
          </cell>
          <cell r="BL119">
            <v>0</v>
          </cell>
          <cell r="BM119">
            <v>0</v>
          </cell>
          <cell r="BN119">
            <v>0</v>
          </cell>
          <cell r="BO119">
            <v>0</v>
          </cell>
          <cell r="BQ119">
            <v>0</v>
          </cell>
          <cell r="BR119">
            <v>0</v>
          </cell>
          <cell r="BS119">
            <v>0</v>
          </cell>
          <cell r="BT119">
            <v>0</v>
          </cell>
          <cell r="CB119">
            <v>0</v>
          </cell>
          <cell r="CC119">
            <v>0</v>
          </cell>
          <cell r="CD119">
            <v>0</v>
          </cell>
          <cell r="CE119">
            <v>0</v>
          </cell>
          <cell r="CF119">
            <v>0</v>
          </cell>
          <cell r="CI119">
            <v>0</v>
          </cell>
          <cell r="CJ119">
            <v>0</v>
          </cell>
          <cell r="CK119">
            <v>0</v>
          </cell>
          <cell r="CV119">
            <v>1.9323558965699554E-3</v>
          </cell>
          <cell r="DG119">
            <v>84064050</v>
          </cell>
          <cell r="DR119">
            <v>31292810.310000047</v>
          </cell>
          <cell r="EC119">
            <v>2.6863694620976939</v>
          </cell>
          <cell r="EN119">
            <v>2.4095909012463064E-2</v>
          </cell>
        </row>
        <row r="120">
          <cell r="B120">
            <v>32405</v>
          </cell>
          <cell r="C120" t="str">
            <v>Southeastern Community College</v>
          </cell>
          <cell r="D120">
            <v>4.8297413324923321E-4</v>
          </cell>
          <cell r="E120">
            <v>835657.86511684908</v>
          </cell>
          <cell r="F120">
            <v>651581.60184481763</v>
          </cell>
          <cell r="G120">
            <v>-202811</v>
          </cell>
          <cell r="H120">
            <v>-233178.23804776452</v>
          </cell>
          <cell r="I120">
            <v>-9649.3554506486889</v>
          </cell>
          <cell r="J120">
            <v>705178.32851493533</v>
          </cell>
          <cell r="K120">
            <v>0</v>
          </cell>
          <cell r="L120">
            <v>-37051.240037196156</v>
          </cell>
          <cell r="M120">
            <v>6649.110524645047</v>
          </cell>
          <cell r="N120">
            <v>250.65391567368704</v>
          </cell>
          <cell r="O120">
            <v>-113.11737174830292</v>
          </cell>
          <cell r="P120">
            <v>0</v>
          </cell>
          <cell r="Q120">
            <v>0</v>
          </cell>
          <cell r="R120">
            <v>0</v>
          </cell>
          <cell r="S120">
            <v>1716514.6090095635</v>
          </cell>
          <cell r="T120">
            <v>52597.27999999997</v>
          </cell>
          <cell r="U120">
            <v>3525891.6425746768</v>
          </cell>
          <cell r="V120">
            <v>26596.442098580188</v>
          </cell>
          <cell r="W120">
            <v>0</v>
          </cell>
          <cell r="X120">
            <v>3605085.3646732569</v>
          </cell>
          <cell r="Y120">
            <v>1066649</v>
          </cell>
          <cell r="Z120">
            <v>0</v>
          </cell>
          <cell r="AA120">
            <v>0</v>
          </cell>
          <cell r="AB120">
            <v>48246.777253243439</v>
          </cell>
          <cell r="AC120">
            <v>1114895.7772532434</v>
          </cell>
          <cell r="AD120" t="str">
            <v>N/A</v>
          </cell>
          <cell r="AE120">
            <v>499367</v>
          </cell>
          <cell r="AF120">
            <v>499368</v>
          </cell>
          <cell r="AG120">
            <v>499368</v>
          </cell>
          <cell r="AH120">
            <v>499368</v>
          </cell>
          <cell r="AI120">
            <v>492719</v>
          </cell>
          <cell r="AJ120">
            <v>0</v>
          </cell>
          <cell r="AK120">
            <v>2490190</v>
          </cell>
          <cell r="AL120">
            <v>17292742</v>
          </cell>
          <cell r="AM120">
            <v>1716514.6090095635</v>
          </cell>
          <cell r="AN120">
            <v>-488429.27999999997</v>
          </cell>
          <cell r="AO120">
            <v>3504241.3074200135</v>
          </cell>
          <cell r="AP120">
            <v>0</v>
          </cell>
          <cell r="AQ120">
            <v>-1014051.72</v>
          </cell>
          <cell r="AR120">
            <v>0</v>
          </cell>
          <cell r="AS120">
            <v>0</v>
          </cell>
          <cell r="AT120">
            <v>21011016.916429579</v>
          </cell>
          <cell r="AU120">
            <v>5.2158064660007709E-4</v>
          </cell>
          <cell r="AV120">
            <v>0</v>
          </cell>
          <cell r="AW120">
            <v>0</v>
          </cell>
          <cell r="AY120">
            <v>0</v>
          </cell>
          <cell r="AZ120">
            <v>0</v>
          </cell>
          <cell r="BA120">
            <v>0</v>
          </cell>
          <cell r="BB120">
            <v>0</v>
          </cell>
          <cell r="BC120">
            <v>0</v>
          </cell>
          <cell r="BD120">
            <v>0</v>
          </cell>
          <cell r="BE120">
            <v>0</v>
          </cell>
          <cell r="BF120">
            <v>0</v>
          </cell>
          <cell r="BG120">
            <v>0</v>
          </cell>
          <cell r="BH120">
            <v>0</v>
          </cell>
          <cell r="BJ120">
            <v>0</v>
          </cell>
          <cell r="BL120">
            <v>0</v>
          </cell>
          <cell r="BM120">
            <v>0</v>
          </cell>
          <cell r="BN120">
            <v>0</v>
          </cell>
          <cell r="BO120">
            <v>0</v>
          </cell>
          <cell r="BQ120">
            <v>0</v>
          </cell>
          <cell r="BR120">
            <v>0</v>
          </cell>
          <cell r="BS120">
            <v>0</v>
          </cell>
          <cell r="BT120">
            <v>0</v>
          </cell>
          <cell r="CB120">
            <v>0</v>
          </cell>
          <cell r="CC120">
            <v>0</v>
          </cell>
          <cell r="CD120">
            <v>0</v>
          </cell>
          <cell r="CE120">
            <v>0</v>
          </cell>
          <cell r="CF120">
            <v>0</v>
          </cell>
          <cell r="CI120">
            <v>0</v>
          </cell>
          <cell r="CJ120">
            <v>0</v>
          </cell>
          <cell r="CK120">
            <v>0</v>
          </cell>
          <cell r="CV120">
            <v>4.8297413324923321E-4</v>
          </cell>
          <cell r="DG120">
            <v>21011016</v>
          </cell>
          <cell r="DR120">
            <v>8446599.3999999985</v>
          </cell>
          <cell r="EC120">
            <v>2.4875118381960917</v>
          </cell>
          <cell r="EN120">
            <v>2.4095909012463064E-2</v>
          </cell>
        </row>
        <row r="121">
          <cell r="B121">
            <v>32410</v>
          </cell>
          <cell r="C121" t="str">
            <v>Whiteville City Schools</v>
          </cell>
          <cell r="D121">
            <v>7.6961629253301256E-4</v>
          </cell>
          <cell r="E121">
            <v>1331615.6367434254</v>
          </cell>
          <cell r="F121">
            <v>1038291.250342704</v>
          </cell>
          <cell r="G121">
            <v>-125748</v>
          </cell>
          <cell r="H121">
            <v>-371568.07934700232</v>
          </cell>
          <cell r="I121">
            <v>-15376.188197286341</v>
          </cell>
          <cell r="J121">
            <v>1123697.3026177131</v>
          </cell>
          <cell r="K121">
            <v>0</v>
          </cell>
          <cell r="L121">
            <v>-59040.921714253927</v>
          </cell>
          <cell r="M121">
            <v>10595.316474182377</v>
          </cell>
          <cell r="N121">
            <v>399.41546349878286</v>
          </cell>
          <cell r="O121">
            <v>-180.25183187415686</v>
          </cell>
          <cell r="P121">
            <v>0</v>
          </cell>
          <cell r="Q121">
            <v>0</v>
          </cell>
          <cell r="R121">
            <v>0</v>
          </cell>
          <cell r="S121">
            <v>2932685.4805511069</v>
          </cell>
          <cell r="T121">
            <v>38754.969999999972</v>
          </cell>
          <cell r="U121">
            <v>5618486.5130885653</v>
          </cell>
          <cell r="V121">
            <v>42381.265896729506</v>
          </cell>
          <cell r="W121">
            <v>0</v>
          </cell>
          <cell r="X121">
            <v>5699622.7489852943</v>
          </cell>
          <cell r="Y121">
            <v>667493</v>
          </cell>
          <cell r="Z121">
            <v>0</v>
          </cell>
          <cell r="AA121">
            <v>0</v>
          </cell>
          <cell r="AB121">
            <v>76880.940986431699</v>
          </cell>
          <cell r="AC121">
            <v>744373.94098643167</v>
          </cell>
          <cell r="AD121" t="str">
            <v>N/A</v>
          </cell>
          <cell r="AE121">
            <v>993168</v>
          </cell>
          <cell r="AF121">
            <v>993168</v>
          </cell>
          <cell r="AG121">
            <v>993168</v>
          </cell>
          <cell r="AH121">
            <v>993168</v>
          </cell>
          <cell r="AI121">
            <v>982573</v>
          </cell>
          <cell r="AJ121">
            <v>0</v>
          </cell>
          <cell r="AK121">
            <v>4955245</v>
          </cell>
          <cell r="AL121">
            <v>26317230</v>
          </cell>
          <cell r="AM121">
            <v>2932685.4805511069</v>
          </cell>
          <cell r="AN121">
            <v>-724239.97</v>
          </cell>
          <cell r="AO121">
            <v>5583986.8379988633</v>
          </cell>
          <cell r="AP121">
            <v>0</v>
          </cell>
          <cell r="AQ121">
            <v>-628738.03</v>
          </cell>
          <cell r="AR121">
            <v>0</v>
          </cell>
          <cell r="AS121">
            <v>0</v>
          </cell>
          <cell r="AT121">
            <v>33480924.318549976</v>
          </cell>
          <cell r="AU121">
            <v>7.9377567437313972E-4</v>
          </cell>
          <cell r="AV121">
            <v>0</v>
          </cell>
          <cell r="AW121">
            <v>0</v>
          </cell>
          <cell r="AY121">
            <v>0</v>
          </cell>
          <cell r="AZ121">
            <v>0</v>
          </cell>
          <cell r="BA121">
            <v>0</v>
          </cell>
          <cell r="BB121">
            <v>0</v>
          </cell>
          <cell r="BC121">
            <v>0</v>
          </cell>
          <cell r="BD121">
            <v>0</v>
          </cell>
          <cell r="BE121">
            <v>0</v>
          </cell>
          <cell r="BF121">
            <v>0</v>
          </cell>
          <cell r="BG121">
            <v>0</v>
          </cell>
          <cell r="BH121">
            <v>0</v>
          </cell>
          <cell r="BJ121">
            <v>0</v>
          </cell>
          <cell r="BL121">
            <v>0</v>
          </cell>
          <cell r="BM121">
            <v>0</v>
          </cell>
          <cell r="BN121">
            <v>0</v>
          </cell>
          <cell r="BO121">
            <v>0</v>
          </cell>
          <cell r="BQ121">
            <v>0</v>
          </cell>
          <cell r="BR121">
            <v>0</v>
          </cell>
          <cell r="BS121">
            <v>0</v>
          </cell>
          <cell r="BT121">
            <v>0</v>
          </cell>
          <cell r="CB121">
            <v>0</v>
          </cell>
          <cell r="CC121">
            <v>0</v>
          </cell>
          <cell r="CD121">
            <v>0</v>
          </cell>
          <cell r="CE121">
            <v>0</v>
          </cell>
          <cell r="CF121">
            <v>0</v>
          </cell>
          <cell r="CI121">
            <v>0</v>
          </cell>
          <cell r="CJ121">
            <v>0</v>
          </cell>
          <cell r="CK121">
            <v>0</v>
          </cell>
          <cell r="CV121">
            <v>7.6961629253301256E-4</v>
          </cell>
          <cell r="DG121">
            <v>33480925</v>
          </cell>
          <cell r="DR121">
            <v>12612983.220000003</v>
          </cell>
          <cell r="EC121">
            <v>2.6544810546414088</v>
          </cell>
          <cell r="EN121">
            <v>2.4095909012463064E-2</v>
          </cell>
        </row>
        <row r="122">
          <cell r="B122">
            <v>32500</v>
          </cell>
          <cell r="C122" t="str">
            <v>New Bern/Craven County Board Of Education</v>
          </cell>
          <cell r="D122">
            <v>4.4128118097172247E-3</v>
          </cell>
          <cell r="E122">
            <v>7635193.3617276587</v>
          </cell>
          <cell r="F122">
            <v>5953335.3645080393</v>
          </cell>
          <cell r="G122">
            <v>203123</v>
          </cell>
          <cell r="H122">
            <v>-2130490.2515250039</v>
          </cell>
          <cell r="I122">
            <v>-88163.706412841129</v>
          </cell>
          <cell r="J122">
            <v>6443035.0236200765</v>
          </cell>
          <cell r="K122">
            <v>0</v>
          </cell>
          <cell r="L122">
            <v>-338527.75613644405</v>
          </cell>
          <cell r="M122">
            <v>60751.231644381944</v>
          </cell>
          <cell r="N122">
            <v>2290.1610730070452</v>
          </cell>
          <cell r="O122">
            <v>-1033.5246539538712</v>
          </cell>
          <cell r="P122">
            <v>0</v>
          </cell>
          <cell r="Q122">
            <v>0</v>
          </cell>
          <cell r="R122">
            <v>0</v>
          </cell>
          <cell r="S122">
            <v>17739512.903844923</v>
          </cell>
          <cell r="T122">
            <v>1038383</v>
          </cell>
          <cell r="U122">
            <v>32215175.118100382</v>
          </cell>
          <cell r="V122">
            <v>243004.92657752777</v>
          </cell>
          <cell r="W122">
            <v>0</v>
          </cell>
          <cell r="X122">
            <v>33496563.044677909</v>
          </cell>
          <cell r="Y122">
            <v>22772.470000000205</v>
          </cell>
          <cell r="Z122">
            <v>0</v>
          </cell>
          <cell r="AA122">
            <v>0</v>
          </cell>
          <cell r="AB122">
            <v>440818.53206420562</v>
          </cell>
          <cell r="AC122">
            <v>463591.00206420582</v>
          </cell>
          <cell r="AD122" t="str">
            <v>N/A</v>
          </cell>
          <cell r="AE122">
            <v>6618746</v>
          </cell>
          <cell r="AF122">
            <v>6618745</v>
          </cell>
          <cell r="AG122">
            <v>6618745</v>
          </cell>
          <cell r="AH122">
            <v>6618745</v>
          </cell>
          <cell r="AI122">
            <v>6557993</v>
          </cell>
          <cell r="AJ122">
            <v>0</v>
          </cell>
          <cell r="AK122">
            <v>33032974</v>
          </cell>
          <cell r="AL122">
            <v>145058479</v>
          </cell>
          <cell r="AM122">
            <v>17739512.903844923</v>
          </cell>
          <cell r="AN122">
            <v>-3858650.53</v>
          </cell>
          <cell r="AO122">
            <v>32017361.51261371</v>
          </cell>
          <cell r="AP122">
            <v>0</v>
          </cell>
          <cell r="AQ122">
            <v>1015610.5299999998</v>
          </cell>
          <cell r="AR122">
            <v>0</v>
          </cell>
          <cell r="AS122">
            <v>0</v>
          </cell>
          <cell r="AT122">
            <v>191972313.41645864</v>
          </cell>
          <cell r="AU122">
            <v>4.3752283820829383E-3</v>
          </cell>
          <cell r="AV122">
            <v>0</v>
          </cell>
          <cell r="AW122">
            <v>0</v>
          </cell>
          <cell r="AY122">
            <v>0</v>
          </cell>
          <cell r="AZ122">
            <v>0</v>
          </cell>
          <cell r="BA122">
            <v>0</v>
          </cell>
          <cell r="BB122">
            <v>0</v>
          </cell>
          <cell r="BC122">
            <v>0</v>
          </cell>
          <cell r="BD122">
            <v>0</v>
          </cell>
          <cell r="BE122">
            <v>0</v>
          </cell>
          <cell r="BF122">
            <v>0</v>
          </cell>
          <cell r="BG122">
            <v>0</v>
          </cell>
          <cell r="BH122">
            <v>0</v>
          </cell>
          <cell r="BJ122">
            <v>0</v>
          </cell>
          <cell r="BL122">
            <v>0</v>
          </cell>
          <cell r="BM122">
            <v>0</v>
          </cell>
          <cell r="BN122">
            <v>0</v>
          </cell>
          <cell r="BO122">
            <v>0</v>
          </cell>
          <cell r="BQ122">
            <v>0</v>
          </cell>
          <cell r="BR122">
            <v>0</v>
          </cell>
          <cell r="BS122">
            <v>0</v>
          </cell>
          <cell r="BT122">
            <v>0</v>
          </cell>
          <cell r="CB122">
            <v>0</v>
          </cell>
          <cell r="CC122">
            <v>0</v>
          </cell>
          <cell r="CD122">
            <v>0</v>
          </cell>
          <cell r="CE122">
            <v>0</v>
          </cell>
          <cell r="CF122">
            <v>0</v>
          </cell>
          <cell r="CI122">
            <v>0</v>
          </cell>
          <cell r="CJ122">
            <v>0</v>
          </cell>
          <cell r="CK122">
            <v>0</v>
          </cell>
          <cell r="CV122">
            <v>4.4128118097172247E-3</v>
          </cell>
          <cell r="DG122">
            <v>191972313</v>
          </cell>
          <cell r="DR122">
            <v>66814500.440000139</v>
          </cell>
          <cell r="EC122">
            <v>2.8732133254875176</v>
          </cell>
          <cell r="EN122">
            <v>2.4095909012463064E-2</v>
          </cell>
        </row>
        <row r="123">
          <cell r="B123">
            <v>32505</v>
          </cell>
          <cell r="C123" t="str">
            <v>Craven Community College</v>
          </cell>
          <cell r="D123">
            <v>6.4352270126326599E-4</v>
          </cell>
          <cell r="E123">
            <v>1113444.322730181</v>
          </cell>
          <cell r="F123">
            <v>868178.07341297949</v>
          </cell>
          <cell r="G123">
            <v>-29195</v>
          </cell>
          <cell r="H123">
            <v>-310690.53039093479</v>
          </cell>
          <cell r="I123">
            <v>-12856.96035784691</v>
          </cell>
          <cell r="J123">
            <v>939591.23604673182</v>
          </cell>
          <cell r="K123">
            <v>0</v>
          </cell>
          <cell r="L123">
            <v>-49367.683344619356</v>
          </cell>
          <cell r="M123">
            <v>8859.3845327313629</v>
          </cell>
          <cell r="N123">
            <v>333.97541150160976</v>
          </cell>
          <cell r="O123">
            <v>-150.71945186286953</v>
          </cell>
          <cell r="P123">
            <v>0</v>
          </cell>
          <cell r="Q123">
            <v>0</v>
          </cell>
          <cell r="R123">
            <v>0</v>
          </cell>
          <cell r="S123">
            <v>2528146.0985888615</v>
          </cell>
          <cell r="T123">
            <v>6751.8899999998976</v>
          </cell>
          <cell r="U123">
            <v>4697956.1802336592</v>
          </cell>
          <cell r="V123">
            <v>35437.538130925452</v>
          </cell>
          <cell r="W123">
            <v>0</v>
          </cell>
          <cell r="X123">
            <v>4740145.6083645839</v>
          </cell>
          <cell r="Y123">
            <v>152725</v>
          </cell>
          <cell r="Z123">
            <v>0</v>
          </cell>
          <cell r="AA123">
            <v>0</v>
          </cell>
          <cell r="AB123">
            <v>64284.801789234552</v>
          </cell>
          <cell r="AC123">
            <v>217009.80178923457</v>
          </cell>
          <cell r="AD123" t="str">
            <v>N/A</v>
          </cell>
          <cell r="AE123">
            <v>906399</v>
          </cell>
          <cell r="AF123">
            <v>906399</v>
          </cell>
          <cell r="AG123">
            <v>906399</v>
          </cell>
          <cell r="AH123">
            <v>906399</v>
          </cell>
          <cell r="AI123">
            <v>897539</v>
          </cell>
          <cell r="AJ123">
            <v>0</v>
          </cell>
          <cell r="AK123">
            <v>4523135</v>
          </cell>
          <cell r="AL123">
            <v>21518939</v>
          </cell>
          <cell r="AM123">
            <v>2528146.0985888615</v>
          </cell>
          <cell r="AN123">
            <v>-574795.8899999999</v>
          </cell>
          <cell r="AO123">
            <v>4669108.9165753499</v>
          </cell>
          <cell r="AP123">
            <v>0</v>
          </cell>
          <cell r="AQ123">
            <v>-145973.1100000001</v>
          </cell>
          <cell r="AR123">
            <v>0</v>
          </cell>
          <cell r="AS123">
            <v>0</v>
          </cell>
          <cell r="AT123">
            <v>27995425.015164211</v>
          </cell>
          <cell r="AU123">
            <v>6.4905044886177563E-4</v>
          </cell>
          <cell r="AV123">
            <v>0</v>
          </cell>
          <cell r="AW123">
            <v>0</v>
          </cell>
          <cell r="AY123">
            <v>0</v>
          </cell>
          <cell r="AZ123">
            <v>0</v>
          </cell>
          <cell r="BA123">
            <v>0</v>
          </cell>
          <cell r="BB123">
            <v>0</v>
          </cell>
          <cell r="BC123">
            <v>0</v>
          </cell>
          <cell r="BD123">
            <v>0</v>
          </cell>
          <cell r="BE123">
            <v>0</v>
          </cell>
          <cell r="BF123">
            <v>0</v>
          </cell>
          <cell r="BG123">
            <v>0</v>
          </cell>
          <cell r="BH123">
            <v>0</v>
          </cell>
          <cell r="BJ123">
            <v>0</v>
          </cell>
          <cell r="BL123">
            <v>0</v>
          </cell>
          <cell r="BM123">
            <v>0</v>
          </cell>
          <cell r="BN123">
            <v>0</v>
          </cell>
          <cell r="BO123">
            <v>0</v>
          </cell>
          <cell r="BQ123">
            <v>0</v>
          </cell>
          <cell r="BR123">
            <v>0</v>
          </cell>
          <cell r="BS123">
            <v>0</v>
          </cell>
          <cell r="BT123">
            <v>0</v>
          </cell>
          <cell r="CB123">
            <v>0</v>
          </cell>
          <cell r="CC123">
            <v>0</v>
          </cell>
          <cell r="CD123">
            <v>0</v>
          </cell>
          <cell r="CE123">
            <v>0</v>
          </cell>
          <cell r="CF123">
            <v>0</v>
          </cell>
          <cell r="CI123">
            <v>0</v>
          </cell>
          <cell r="CJ123">
            <v>0</v>
          </cell>
          <cell r="CK123">
            <v>0</v>
          </cell>
          <cell r="CV123">
            <v>6.4352270126326599E-4</v>
          </cell>
          <cell r="DG123">
            <v>27995425</v>
          </cell>
          <cell r="DR123">
            <v>10117872.079999996</v>
          </cell>
          <cell r="EC123">
            <v>2.7669281424637275</v>
          </cell>
          <cell r="EN123">
            <v>2.4095909012463064E-2</v>
          </cell>
        </row>
        <row r="124">
          <cell r="B124">
            <v>32600</v>
          </cell>
          <cell r="C124" t="str">
            <v>Cumberland County Schools</v>
          </cell>
          <cell r="D124">
            <v>1.5847388067665232E-2</v>
          </cell>
          <cell r="E124">
            <v>27419676.476689201</v>
          </cell>
          <cell r="F124">
            <v>21379750.573220074</v>
          </cell>
          <cell r="G124">
            <v>-3646100</v>
          </cell>
          <cell r="H124">
            <v>-7651064.048538697</v>
          </cell>
          <cell r="I124">
            <v>-316615.46634084312</v>
          </cell>
          <cell r="J124">
            <v>23138370.897219144</v>
          </cell>
          <cell r="K124">
            <v>0</v>
          </cell>
          <cell r="L124">
            <v>-1215728.418636993</v>
          </cell>
          <cell r="M124">
            <v>218171.17633186316</v>
          </cell>
          <cell r="N124">
            <v>8224.4774593569018</v>
          </cell>
          <cell r="O124">
            <v>-3711.6167593278738</v>
          </cell>
          <cell r="P124">
            <v>0</v>
          </cell>
          <cell r="Q124">
            <v>0</v>
          </cell>
          <cell r="R124">
            <v>0</v>
          </cell>
          <cell r="S124">
            <v>59330974.050643779</v>
          </cell>
          <cell r="T124">
            <v>0</v>
          </cell>
          <cell r="U124">
            <v>115691854.48609573</v>
          </cell>
          <cell r="V124">
            <v>872684.70532745263</v>
          </cell>
          <cell r="W124">
            <v>0</v>
          </cell>
          <cell r="X124">
            <v>116564539.19142318</v>
          </cell>
          <cell r="Y124">
            <v>18230496.579999998</v>
          </cell>
          <cell r="Z124">
            <v>0</v>
          </cell>
          <cell r="AA124">
            <v>0</v>
          </cell>
          <cell r="AB124">
            <v>1583077.3317042156</v>
          </cell>
          <cell r="AC124">
            <v>19813573.911704212</v>
          </cell>
          <cell r="AD124" t="str">
            <v>N/A</v>
          </cell>
          <cell r="AE124">
            <v>19393827</v>
          </cell>
          <cell r="AF124">
            <v>19393828</v>
          </cell>
          <cell r="AG124">
            <v>19393828</v>
          </cell>
          <cell r="AH124">
            <v>19393828</v>
          </cell>
          <cell r="AI124">
            <v>19175656</v>
          </cell>
          <cell r="AJ124">
            <v>0</v>
          </cell>
          <cell r="AK124">
            <v>96750967</v>
          </cell>
          <cell r="AL124">
            <v>546859441</v>
          </cell>
          <cell r="AM124">
            <v>59330974.050643779</v>
          </cell>
          <cell r="AN124">
            <v>-13526134.420000002</v>
          </cell>
          <cell r="AO124">
            <v>114981461.85971896</v>
          </cell>
          <cell r="AP124">
            <v>0</v>
          </cell>
          <cell r="AQ124">
            <v>-18230496.579999998</v>
          </cell>
          <cell r="AR124">
            <v>0</v>
          </cell>
          <cell r="AS124">
            <v>0</v>
          </cell>
          <cell r="AT124">
            <v>689415245.91036272</v>
          </cell>
          <cell r="AU124">
            <v>1.6494278452513444E-2</v>
          </cell>
          <cell r="AV124">
            <v>0</v>
          </cell>
          <cell r="AW124">
            <v>0</v>
          </cell>
          <cell r="AY124">
            <v>0</v>
          </cell>
          <cell r="AZ124">
            <v>0</v>
          </cell>
          <cell r="BA124">
            <v>0</v>
          </cell>
          <cell r="BB124">
            <v>0</v>
          </cell>
          <cell r="BC124">
            <v>0</v>
          </cell>
          <cell r="BD124">
            <v>0</v>
          </cell>
          <cell r="BE124">
            <v>0</v>
          </cell>
          <cell r="BF124">
            <v>0</v>
          </cell>
          <cell r="BG124">
            <v>0</v>
          </cell>
          <cell r="BH124">
            <v>0</v>
          </cell>
          <cell r="BJ124">
            <v>0</v>
          </cell>
          <cell r="BL124">
            <v>0</v>
          </cell>
          <cell r="BM124">
            <v>0</v>
          </cell>
          <cell r="BN124">
            <v>0</v>
          </cell>
          <cell r="BO124">
            <v>0</v>
          </cell>
          <cell r="BQ124">
            <v>0</v>
          </cell>
          <cell r="BR124">
            <v>0</v>
          </cell>
          <cell r="BS124">
            <v>0</v>
          </cell>
          <cell r="BT124">
            <v>0</v>
          </cell>
          <cell r="CB124">
            <v>0</v>
          </cell>
          <cell r="CC124">
            <v>0</v>
          </cell>
          <cell r="CD124">
            <v>0</v>
          </cell>
          <cell r="CE124">
            <v>0</v>
          </cell>
          <cell r="CF124">
            <v>0</v>
          </cell>
          <cell r="CI124">
            <v>0</v>
          </cell>
          <cell r="CJ124">
            <v>0</v>
          </cell>
          <cell r="CK124">
            <v>0</v>
          </cell>
          <cell r="CV124">
            <v>1.5847388067665232E-2</v>
          </cell>
          <cell r="DG124">
            <v>689415246</v>
          </cell>
          <cell r="DR124">
            <v>236983812.70999849</v>
          </cell>
          <cell r="EC124">
            <v>2.9091237840942759</v>
          </cell>
          <cell r="EN124">
            <v>2.4095909012463064E-2</v>
          </cell>
        </row>
        <row r="125">
          <cell r="B125">
            <v>32605</v>
          </cell>
          <cell r="C125" t="str">
            <v>Fayetteville Technical Community College</v>
          </cell>
          <cell r="D125">
            <v>2.2536259926727435E-3</v>
          </cell>
          <cell r="E125">
            <v>3899298.4430429316</v>
          </cell>
          <cell r="F125">
            <v>3040372.4199181115</v>
          </cell>
          <cell r="G125">
            <v>178428</v>
          </cell>
          <cell r="H125">
            <v>-1088042.8205435553</v>
          </cell>
          <cell r="I125">
            <v>-45025.264831105371</v>
          </cell>
          <cell r="J125">
            <v>3290462.3689043089</v>
          </cell>
          <cell r="K125">
            <v>0</v>
          </cell>
          <cell r="L125">
            <v>-172886.3553143813</v>
          </cell>
          <cell r="M125">
            <v>31025.695321785166</v>
          </cell>
          <cell r="N125">
            <v>1169.5868176773004</v>
          </cell>
          <cell r="O125">
            <v>-527.8217437438833</v>
          </cell>
          <cell r="P125">
            <v>0</v>
          </cell>
          <cell r="Q125">
            <v>0</v>
          </cell>
          <cell r="R125">
            <v>0</v>
          </cell>
          <cell r="S125">
            <v>9134274.2515720297</v>
          </cell>
          <cell r="T125">
            <v>892140.70000000019</v>
          </cell>
          <cell r="U125">
            <v>16452311.844521543</v>
          </cell>
          <cell r="V125">
            <v>124102.78128714066</v>
          </cell>
          <cell r="W125">
            <v>0</v>
          </cell>
          <cell r="X125">
            <v>17468555.325808685</v>
          </cell>
          <cell r="Y125">
            <v>0</v>
          </cell>
          <cell r="Z125">
            <v>0</v>
          </cell>
          <cell r="AA125">
            <v>0</v>
          </cell>
          <cell r="AB125">
            <v>225126.32415552685</v>
          </cell>
          <cell r="AC125">
            <v>225126.32415552685</v>
          </cell>
          <cell r="AD125" t="str">
            <v>N/A</v>
          </cell>
          <cell r="AE125">
            <v>3454891</v>
          </cell>
          <cell r="AF125">
            <v>3454891</v>
          </cell>
          <cell r="AG125">
            <v>3454891</v>
          </cell>
          <cell r="AH125">
            <v>3454891</v>
          </cell>
          <cell r="AI125">
            <v>3423865</v>
          </cell>
          <cell r="AJ125">
            <v>0</v>
          </cell>
          <cell r="AK125">
            <v>17243429</v>
          </cell>
          <cell r="AL125">
            <v>73794870</v>
          </cell>
          <cell r="AM125">
            <v>9134274.2515720297</v>
          </cell>
          <cell r="AN125">
            <v>-2132182.7000000002</v>
          </cell>
          <cell r="AO125">
            <v>16351288.301653158</v>
          </cell>
          <cell r="AP125">
            <v>0</v>
          </cell>
          <cell r="AQ125">
            <v>892140.70000000019</v>
          </cell>
          <cell r="AR125">
            <v>0</v>
          </cell>
          <cell r="AS125">
            <v>0</v>
          </cell>
          <cell r="AT125">
            <v>98040390.553225189</v>
          </cell>
          <cell r="AU125">
            <v>2.2257879065669993E-3</v>
          </cell>
          <cell r="AV125">
            <v>0</v>
          </cell>
          <cell r="AW125">
            <v>0</v>
          </cell>
          <cell r="AY125">
            <v>0</v>
          </cell>
          <cell r="AZ125">
            <v>0</v>
          </cell>
          <cell r="BA125">
            <v>0</v>
          </cell>
          <cell r="BB125">
            <v>0</v>
          </cell>
          <cell r="BC125">
            <v>0</v>
          </cell>
          <cell r="BD125">
            <v>0</v>
          </cell>
          <cell r="BE125">
            <v>0</v>
          </cell>
          <cell r="BF125">
            <v>0</v>
          </cell>
          <cell r="BG125">
            <v>0</v>
          </cell>
          <cell r="BH125">
            <v>0</v>
          </cell>
          <cell r="BJ125">
            <v>0</v>
          </cell>
          <cell r="BL125">
            <v>0</v>
          </cell>
          <cell r="BM125">
            <v>0</v>
          </cell>
          <cell r="BN125">
            <v>0</v>
          </cell>
          <cell r="BO125">
            <v>0</v>
          </cell>
          <cell r="BQ125">
            <v>0</v>
          </cell>
          <cell r="BR125">
            <v>0</v>
          </cell>
          <cell r="BS125">
            <v>0</v>
          </cell>
          <cell r="BT125">
            <v>0</v>
          </cell>
          <cell r="CB125">
            <v>0</v>
          </cell>
          <cell r="CC125">
            <v>0</v>
          </cell>
          <cell r="CD125">
            <v>0</v>
          </cell>
          <cell r="CE125">
            <v>0</v>
          </cell>
          <cell r="CF125">
            <v>0</v>
          </cell>
          <cell r="CI125">
            <v>0</v>
          </cell>
          <cell r="CJ125">
            <v>0</v>
          </cell>
          <cell r="CK125">
            <v>0</v>
          </cell>
          <cell r="CV125">
            <v>2.2536259926727435E-3</v>
          </cell>
          <cell r="DG125">
            <v>98040391</v>
          </cell>
          <cell r="DR125">
            <v>37431550.5</v>
          </cell>
          <cell r="EC125">
            <v>2.6191912889101401</v>
          </cell>
          <cell r="EN125">
            <v>2.4095909012463064E-2</v>
          </cell>
        </row>
        <row r="126">
          <cell r="B126">
            <v>32700</v>
          </cell>
          <cell r="C126" t="str">
            <v>Currituck County Schools</v>
          </cell>
          <cell r="D126">
            <v>1.3479360943731201E-3</v>
          </cell>
          <cell r="E126">
            <v>2332243.7401766866</v>
          </cell>
          <cell r="F126">
            <v>1818503.9303188797</v>
          </cell>
          <cell r="G126">
            <v>53234</v>
          </cell>
          <cell r="H126">
            <v>-650778.87582172779</v>
          </cell>
          <cell r="I126">
            <v>-26930.457769781653</v>
          </cell>
          <cell r="J126">
            <v>1968087.4327165554</v>
          </cell>
          <cell r="K126">
            <v>0</v>
          </cell>
          <cell r="L126">
            <v>-103406.58091030065</v>
          </cell>
          <cell r="M126">
            <v>18557.051930191505</v>
          </cell>
          <cell r="N126">
            <v>699.55187425776182</v>
          </cell>
          <cell r="O126">
            <v>-315.70011266312844</v>
          </cell>
          <cell r="P126">
            <v>0</v>
          </cell>
          <cell r="Q126">
            <v>0</v>
          </cell>
          <cell r="R126">
            <v>0</v>
          </cell>
          <cell r="S126">
            <v>5409894.0924020978</v>
          </cell>
          <cell r="T126">
            <v>266165.64999999991</v>
          </cell>
          <cell r="U126">
            <v>9840437.1635827776</v>
          </cell>
          <cell r="V126">
            <v>74228.207720766019</v>
          </cell>
          <cell r="W126">
            <v>0</v>
          </cell>
          <cell r="X126">
            <v>10180831.021303544</v>
          </cell>
          <cell r="Y126">
            <v>0</v>
          </cell>
          <cell r="Z126">
            <v>0</v>
          </cell>
          <cell r="AA126">
            <v>0</v>
          </cell>
          <cell r="AB126">
            <v>134652.28884890824</v>
          </cell>
          <cell r="AC126">
            <v>134652.28884890824</v>
          </cell>
          <cell r="AD126" t="str">
            <v>N/A</v>
          </cell>
          <cell r="AE126">
            <v>2012947</v>
          </cell>
          <cell r="AF126">
            <v>2012948</v>
          </cell>
          <cell r="AG126">
            <v>2012948</v>
          </cell>
          <cell r="AH126">
            <v>2012948</v>
          </cell>
          <cell r="AI126">
            <v>1994391</v>
          </cell>
          <cell r="AJ126">
            <v>0</v>
          </cell>
          <cell r="AK126">
            <v>10046182</v>
          </cell>
          <cell r="AL126">
            <v>44391503</v>
          </cell>
          <cell r="AM126">
            <v>5409894.0924020978</v>
          </cell>
          <cell r="AN126">
            <v>-1207773.6499999999</v>
          </cell>
          <cell r="AO126">
            <v>9780013.0824546367</v>
          </cell>
          <cell r="AP126">
            <v>0</v>
          </cell>
          <cell r="AQ126">
            <v>266165.64999999991</v>
          </cell>
          <cell r="AR126">
            <v>0</v>
          </cell>
          <cell r="AS126">
            <v>0</v>
          </cell>
          <cell r="AT126">
            <v>58639802.174856737</v>
          </cell>
          <cell r="AU126">
            <v>1.3389287312515854E-3</v>
          </cell>
          <cell r="AV126">
            <v>0</v>
          </cell>
          <cell r="AW126">
            <v>0</v>
          </cell>
          <cell r="AY126">
            <v>0</v>
          </cell>
          <cell r="AZ126">
            <v>0</v>
          </cell>
          <cell r="BA126">
            <v>0</v>
          </cell>
          <cell r="BB126">
            <v>0</v>
          </cell>
          <cell r="BC126">
            <v>0</v>
          </cell>
          <cell r="BD126">
            <v>0</v>
          </cell>
          <cell r="BE126">
            <v>0</v>
          </cell>
          <cell r="BF126">
            <v>0</v>
          </cell>
          <cell r="BG126">
            <v>0</v>
          </cell>
          <cell r="BH126">
            <v>0</v>
          </cell>
          <cell r="BJ126">
            <v>0</v>
          </cell>
          <cell r="BL126">
            <v>0</v>
          </cell>
          <cell r="BM126">
            <v>0</v>
          </cell>
          <cell r="BN126">
            <v>0</v>
          </cell>
          <cell r="BO126">
            <v>0</v>
          </cell>
          <cell r="BQ126">
            <v>0</v>
          </cell>
          <cell r="BR126">
            <v>0</v>
          </cell>
          <cell r="BS126">
            <v>0</v>
          </cell>
          <cell r="BT126">
            <v>0</v>
          </cell>
          <cell r="CB126">
            <v>0</v>
          </cell>
          <cell r="CC126">
            <v>0</v>
          </cell>
          <cell r="CD126">
            <v>0</v>
          </cell>
          <cell r="CE126">
            <v>0</v>
          </cell>
          <cell r="CF126">
            <v>0</v>
          </cell>
          <cell r="CI126">
            <v>0</v>
          </cell>
          <cell r="CJ126">
            <v>0</v>
          </cell>
          <cell r="CK126">
            <v>0</v>
          </cell>
          <cell r="CV126">
            <v>1.3479360943731201E-3</v>
          </cell>
          <cell r="DG126">
            <v>58639802</v>
          </cell>
          <cell r="DR126">
            <v>20714552.539999999</v>
          </cell>
          <cell r="EC126">
            <v>2.8308505282344854</v>
          </cell>
          <cell r="EN126">
            <v>2.4095909012463064E-2</v>
          </cell>
        </row>
        <row r="127">
          <cell r="B127">
            <v>32800</v>
          </cell>
          <cell r="C127" t="str">
            <v>Dare County Schools</v>
          </cell>
          <cell r="D127">
            <v>1.8069744625663399E-3</v>
          </cell>
          <cell r="E127">
            <v>3126487.1506682299</v>
          </cell>
          <cell r="F127">
            <v>2437793.7321212087</v>
          </cell>
          <cell r="G127">
            <v>-99826</v>
          </cell>
          <cell r="H127">
            <v>-872401.00943686359</v>
          </cell>
          <cell r="I127">
            <v>-36101.599814973481</v>
          </cell>
          <cell r="J127">
            <v>2638317.755464864</v>
          </cell>
          <cell r="K127">
            <v>0</v>
          </cell>
          <cell r="L127">
            <v>-138621.59470780575</v>
          </cell>
          <cell r="M127">
            <v>24876.638498183493</v>
          </cell>
          <cell r="N127">
            <v>937.78360658267911</v>
          </cell>
          <cell r="O127">
            <v>-423.21148887766248</v>
          </cell>
          <cell r="P127">
            <v>0</v>
          </cell>
          <cell r="Q127">
            <v>0</v>
          </cell>
          <cell r="R127">
            <v>0</v>
          </cell>
          <cell r="S127">
            <v>7081039.6449105479</v>
          </cell>
          <cell r="T127">
            <v>184499.01</v>
          </cell>
          <cell r="U127">
            <v>13191588.777324321</v>
          </cell>
          <cell r="V127">
            <v>99506.553992733971</v>
          </cell>
          <cell r="W127">
            <v>0</v>
          </cell>
          <cell r="X127">
            <v>13475594.341317054</v>
          </cell>
          <cell r="Y127">
            <v>683630</v>
          </cell>
          <cell r="Z127">
            <v>0</v>
          </cell>
          <cell r="AA127">
            <v>0</v>
          </cell>
          <cell r="AB127">
            <v>180507.9990748674</v>
          </cell>
          <cell r="AC127">
            <v>864137.99907486746</v>
          </cell>
          <cell r="AD127" t="str">
            <v>N/A</v>
          </cell>
          <cell r="AE127">
            <v>2527267</v>
          </cell>
          <cell r="AF127">
            <v>2527267</v>
          </cell>
          <cell r="AG127">
            <v>2527267</v>
          </cell>
          <cell r="AH127">
            <v>2527267</v>
          </cell>
          <cell r="AI127">
            <v>2502390</v>
          </cell>
          <cell r="AJ127">
            <v>0</v>
          </cell>
          <cell r="AK127">
            <v>12611458</v>
          </cell>
          <cell r="AL127">
            <v>60729678</v>
          </cell>
          <cell r="AM127">
            <v>7081039.6449105479</v>
          </cell>
          <cell r="AN127">
            <v>-1812643.01</v>
          </cell>
          <cell r="AO127">
            <v>13110587.332242187</v>
          </cell>
          <cell r="AP127">
            <v>0</v>
          </cell>
          <cell r="AQ127">
            <v>-499130.99</v>
          </cell>
          <cell r="AR127">
            <v>0</v>
          </cell>
          <cell r="AS127">
            <v>0</v>
          </cell>
          <cell r="AT127">
            <v>78609530.977152735</v>
          </cell>
          <cell r="AU127">
            <v>1.8317178800786238E-3</v>
          </cell>
          <cell r="AV127">
            <v>0</v>
          </cell>
          <cell r="AW127">
            <v>0</v>
          </cell>
          <cell r="AY127">
            <v>0</v>
          </cell>
          <cell r="AZ127">
            <v>0</v>
          </cell>
          <cell r="BA127">
            <v>0</v>
          </cell>
          <cell r="BB127">
            <v>0</v>
          </cell>
          <cell r="BC127">
            <v>0</v>
          </cell>
          <cell r="BD127">
            <v>0</v>
          </cell>
          <cell r="BE127">
            <v>0</v>
          </cell>
          <cell r="BF127">
            <v>0</v>
          </cell>
          <cell r="BG127">
            <v>0</v>
          </cell>
          <cell r="BH127">
            <v>0</v>
          </cell>
          <cell r="BJ127">
            <v>0</v>
          </cell>
          <cell r="BL127">
            <v>0</v>
          </cell>
          <cell r="BM127">
            <v>0</v>
          </cell>
          <cell r="BN127">
            <v>0</v>
          </cell>
          <cell r="BO127">
            <v>0</v>
          </cell>
          <cell r="BQ127">
            <v>0</v>
          </cell>
          <cell r="BR127">
            <v>0</v>
          </cell>
          <cell r="BS127">
            <v>0</v>
          </cell>
          <cell r="BT127">
            <v>0</v>
          </cell>
          <cell r="CB127">
            <v>0</v>
          </cell>
          <cell r="CC127">
            <v>0</v>
          </cell>
          <cell r="CD127">
            <v>0</v>
          </cell>
          <cell r="CE127">
            <v>0</v>
          </cell>
          <cell r="CF127">
            <v>0</v>
          </cell>
          <cell r="CI127">
            <v>0</v>
          </cell>
          <cell r="CJ127">
            <v>0</v>
          </cell>
          <cell r="CK127">
            <v>0</v>
          </cell>
          <cell r="CV127">
            <v>1.8069744625663399E-3</v>
          </cell>
          <cell r="DG127">
            <v>78609531</v>
          </cell>
          <cell r="DR127">
            <v>31559927.679999985</v>
          </cell>
          <cell r="EC127">
            <v>2.4908020004689706</v>
          </cell>
          <cell r="EN127">
            <v>2.4095909012463064E-2</v>
          </cell>
        </row>
        <row r="128">
          <cell r="B128">
            <v>32900</v>
          </cell>
          <cell r="C128" t="str">
            <v>Davidson County Schools</v>
          </cell>
          <cell r="D128">
            <v>5.7509570539636679E-3</v>
          </cell>
          <cell r="E128">
            <v>9950496.6482624616</v>
          </cell>
          <cell r="F128">
            <v>7758630.434621417</v>
          </cell>
          <cell r="G128">
            <v>-221218</v>
          </cell>
          <cell r="H128">
            <v>-2776542.1388304541</v>
          </cell>
          <cell r="I128">
            <v>-114898.55247894675</v>
          </cell>
          <cell r="J128">
            <v>8396827.0834548157</v>
          </cell>
          <cell r="K128">
            <v>0</v>
          </cell>
          <cell r="L128">
            <v>-441183.23442397855</v>
          </cell>
          <cell r="M128">
            <v>79173.492826703485</v>
          </cell>
          <cell r="N128">
            <v>2984.6316918660646</v>
          </cell>
          <cell r="O128">
            <v>-1346.9316516088306</v>
          </cell>
          <cell r="P128">
            <v>0</v>
          </cell>
          <cell r="Q128">
            <v>0</v>
          </cell>
          <cell r="R128">
            <v>0</v>
          </cell>
          <cell r="S128">
            <v>22632923.433472279</v>
          </cell>
          <cell r="T128">
            <v>0</v>
          </cell>
          <cell r="U128">
            <v>41984135.417274073</v>
          </cell>
          <cell r="V128">
            <v>316693.97130681394</v>
          </cell>
          <cell r="W128">
            <v>0</v>
          </cell>
          <cell r="X128">
            <v>42300829.388580889</v>
          </cell>
          <cell r="Y128">
            <v>1106094.79</v>
          </cell>
          <cell r="Z128">
            <v>0</v>
          </cell>
          <cell r="AA128">
            <v>0</v>
          </cell>
          <cell r="AB128">
            <v>574492.76239473373</v>
          </cell>
          <cell r="AC128">
            <v>1680587.5523947338</v>
          </cell>
          <cell r="AD128" t="str">
            <v>N/A</v>
          </cell>
          <cell r="AE128">
            <v>8139883</v>
          </cell>
          <cell r="AF128">
            <v>8139883</v>
          </cell>
          <cell r="AG128">
            <v>8139883</v>
          </cell>
          <cell r="AH128">
            <v>8139883</v>
          </cell>
          <cell r="AI128">
            <v>8060710</v>
          </cell>
          <cell r="AJ128">
            <v>0</v>
          </cell>
          <cell r="AK128">
            <v>40620242</v>
          </cell>
          <cell r="AL128">
            <v>191900254</v>
          </cell>
          <cell r="AM128">
            <v>22632923.433472279</v>
          </cell>
          <cell r="AN128">
            <v>-4967240.21</v>
          </cell>
          <cell r="AO128">
            <v>41726336.626186155</v>
          </cell>
          <cell r="AP128">
            <v>0</v>
          </cell>
          <cell r="AQ128">
            <v>-1106094.79</v>
          </cell>
          <cell r="AR128">
            <v>0</v>
          </cell>
          <cell r="AS128">
            <v>0</v>
          </cell>
          <cell r="AT128">
            <v>250186179.05965844</v>
          </cell>
          <cell r="AU128">
            <v>5.7880617574740442E-3</v>
          </cell>
          <cell r="AV128">
            <v>0</v>
          </cell>
          <cell r="AW128">
            <v>0</v>
          </cell>
          <cell r="AY128">
            <v>0</v>
          </cell>
          <cell r="AZ128">
            <v>0</v>
          </cell>
          <cell r="BA128">
            <v>0</v>
          </cell>
          <cell r="BB128">
            <v>0</v>
          </cell>
          <cell r="BC128">
            <v>0</v>
          </cell>
          <cell r="BD128">
            <v>0</v>
          </cell>
          <cell r="BE128">
            <v>0</v>
          </cell>
          <cell r="BF128">
            <v>0</v>
          </cell>
          <cell r="BG128">
            <v>0</v>
          </cell>
          <cell r="BH128">
            <v>0</v>
          </cell>
          <cell r="BJ128">
            <v>0</v>
          </cell>
          <cell r="BL128">
            <v>0</v>
          </cell>
          <cell r="BM128">
            <v>0</v>
          </cell>
          <cell r="BN128">
            <v>0</v>
          </cell>
          <cell r="BO128">
            <v>0</v>
          </cell>
          <cell r="BQ128">
            <v>0</v>
          </cell>
          <cell r="BR128">
            <v>0</v>
          </cell>
          <cell r="BS128">
            <v>0</v>
          </cell>
          <cell r="BT128">
            <v>0</v>
          </cell>
          <cell r="CB128">
            <v>0</v>
          </cell>
          <cell r="CC128">
            <v>0</v>
          </cell>
          <cell r="CD128">
            <v>0</v>
          </cell>
          <cell r="CE128">
            <v>0</v>
          </cell>
          <cell r="CF128">
            <v>0</v>
          </cell>
          <cell r="CI128">
            <v>0</v>
          </cell>
          <cell r="CJ128">
            <v>0</v>
          </cell>
          <cell r="CK128">
            <v>0</v>
          </cell>
          <cell r="CV128">
            <v>5.7509570539636679E-3</v>
          </cell>
          <cell r="DG128">
            <v>250186179</v>
          </cell>
          <cell r="DR128">
            <v>86770011.830000177</v>
          </cell>
          <cell r="EC128">
            <v>2.8833253992193155</v>
          </cell>
          <cell r="EN128">
            <v>2.4095909012463064E-2</v>
          </cell>
        </row>
        <row r="129">
          <cell r="B129">
            <v>32901</v>
          </cell>
          <cell r="C129" t="str">
            <v>Invest Collegiate Charter School</v>
          </cell>
          <cell r="D129">
            <v>1.9763566281025743E-4</v>
          </cell>
          <cell r="E129">
            <v>341955.77917160717</v>
          </cell>
          <cell r="F129">
            <v>266630.76320304</v>
          </cell>
          <cell r="G129">
            <v>479680</v>
          </cell>
          <cell r="H129">
            <v>-95417.813205571074</v>
          </cell>
          <cell r="I129">
            <v>-3948.5691445852426</v>
          </cell>
          <cell r="J129">
            <v>288562.83755378524</v>
          </cell>
          <cell r="K129">
            <v>0</v>
          </cell>
          <cell r="L129">
            <v>-15161.57052434616</v>
          </cell>
          <cell r="M129">
            <v>2720.8524746370954</v>
          </cell>
          <cell r="N129">
            <v>102.5689562852674</v>
          </cell>
          <cell r="O129">
            <v>-46.288248586790395</v>
          </cell>
          <cell r="P129">
            <v>0</v>
          </cell>
          <cell r="Q129">
            <v>0</v>
          </cell>
          <cell r="R129">
            <v>0</v>
          </cell>
          <cell r="S129">
            <v>1265078.5602362657</v>
          </cell>
          <cell r="T129">
            <v>2440401</v>
          </cell>
          <cell r="U129">
            <v>1442814.1877689261</v>
          </cell>
          <cell r="V129">
            <v>10883.409898548382</v>
          </cell>
          <cell r="W129">
            <v>0</v>
          </cell>
          <cell r="X129">
            <v>3894098.5976674743</v>
          </cell>
          <cell r="Y129">
            <v>42002.640000000029</v>
          </cell>
          <cell r="Z129">
            <v>0</v>
          </cell>
          <cell r="AA129">
            <v>0</v>
          </cell>
          <cell r="AB129">
            <v>19742.845722926213</v>
          </cell>
          <cell r="AC129">
            <v>61745.485722926242</v>
          </cell>
          <cell r="AD129" t="str">
            <v>N/A</v>
          </cell>
          <cell r="AE129">
            <v>767014</v>
          </cell>
          <cell r="AF129">
            <v>767015</v>
          </cell>
          <cell r="AG129">
            <v>767015</v>
          </cell>
          <cell r="AH129">
            <v>767015</v>
          </cell>
          <cell r="AI129">
            <v>764294</v>
          </cell>
          <cell r="AJ129">
            <v>0</v>
          </cell>
          <cell r="AK129">
            <v>3832353</v>
          </cell>
          <cell r="AL129">
            <v>3624029</v>
          </cell>
          <cell r="AM129">
            <v>1265078.5602362657</v>
          </cell>
          <cell r="AN129">
            <v>-123637.35999999997</v>
          </cell>
          <cell r="AO129">
            <v>1433954.7519445485</v>
          </cell>
          <cell r="AP129">
            <v>0</v>
          </cell>
          <cell r="AQ129">
            <v>2398398.36</v>
          </cell>
          <cell r="AR129">
            <v>0</v>
          </cell>
          <cell r="AS129">
            <v>0</v>
          </cell>
          <cell r="AT129">
            <v>8597823.3121808134</v>
          </cell>
          <cell r="AU129">
            <v>1.0930731873870581E-4</v>
          </cell>
          <cell r="AV129">
            <v>0</v>
          </cell>
          <cell r="AW129">
            <v>0</v>
          </cell>
          <cell r="AY129">
            <v>0</v>
          </cell>
          <cell r="AZ129">
            <v>0</v>
          </cell>
          <cell r="BA129">
            <v>0</v>
          </cell>
          <cell r="BB129">
            <v>0</v>
          </cell>
          <cell r="BC129">
            <v>0</v>
          </cell>
          <cell r="BD129">
            <v>0</v>
          </cell>
          <cell r="BE129">
            <v>0</v>
          </cell>
          <cell r="BF129">
            <v>0</v>
          </cell>
          <cell r="BG129">
            <v>0</v>
          </cell>
          <cell r="BH129">
            <v>0</v>
          </cell>
          <cell r="BJ129">
            <v>0</v>
          </cell>
          <cell r="BL129">
            <v>0</v>
          </cell>
          <cell r="BM129">
            <v>0</v>
          </cell>
          <cell r="BN129">
            <v>0</v>
          </cell>
          <cell r="BO129">
            <v>0</v>
          </cell>
          <cell r="BQ129">
            <v>0</v>
          </cell>
          <cell r="BR129">
            <v>0</v>
          </cell>
          <cell r="BS129">
            <v>0</v>
          </cell>
          <cell r="BT129">
            <v>0</v>
          </cell>
          <cell r="CB129">
            <v>0</v>
          </cell>
          <cell r="CC129">
            <v>0</v>
          </cell>
          <cell r="CD129">
            <v>0</v>
          </cell>
          <cell r="CE129">
            <v>0</v>
          </cell>
          <cell r="CF129">
            <v>0</v>
          </cell>
          <cell r="CI129">
            <v>0</v>
          </cell>
          <cell r="CJ129">
            <v>0</v>
          </cell>
          <cell r="CK129">
            <v>0</v>
          </cell>
          <cell r="CV129">
            <v>1.9763566281025743E-4</v>
          </cell>
          <cell r="DG129">
            <v>8597823</v>
          </cell>
          <cell r="DR129">
            <v>2206162.0200000005</v>
          </cell>
          <cell r="EC129">
            <v>3.8971856654480881</v>
          </cell>
          <cell r="EN129">
            <v>2.4095909012463064E-2</v>
          </cell>
        </row>
        <row r="130">
          <cell r="B130">
            <v>32905</v>
          </cell>
          <cell r="C130" t="str">
            <v>Davidson County Community College</v>
          </cell>
          <cell r="D130">
            <v>8.3108550435342281E-4</v>
          </cell>
          <cell r="E130">
            <v>1437971.705907386</v>
          </cell>
          <cell r="F130">
            <v>1121219.5165681187</v>
          </cell>
          <cell r="G130">
            <v>-159193</v>
          </cell>
          <cell r="H130">
            <v>-401245.20182567462</v>
          </cell>
          <cell r="I130">
            <v>-16604.283520189012</v>
          </cell>
          <cell r="J130">
            <v>1213446.945636957</v>
          </cell>
          <cell r="K130">
            <v>0</v>
          </cell>
          <cell r="L130">
            <v>-63756.516950655525</v>
          </cell>
          <cell r="M130">
            <v>11441.563830137178</v>
          </cell>
          <cell r="N130">
            <v>431.31675504933935</v>
          </cell>
          <cell r="O130">
            <v>-194.64853597461516</v>
          </cell>
          <cell r="P130">
            <v>0</v>
          </cell>
          <cell r="Q130">
            <v>0</v>
          </cell>
          <cell r="R130">
            <v>0</v>
          </cell>
          <cell r="S130">
            <v>3143517.3978651538</v>
          </cell>
          <cell r="T130">
            <v>30669.230000000098</v>
          </cell>
          <cell r="U130">
            <v>6067234.7281847848</v>
          </cell>
          <cell r="V130">
            <v>45766.255320548713</v>
          </cell>
          <cell r="W130">
            <v>0</v>
          </cell>
          <cell r="X130">
            <v>6143670.2135053342</v>
          </cell>
          <cell r="Y130">
            <v>826635</v>
          </cell>
          <cell r="Z130">
            <v>0</v>
          </cell>
          <cell r="AA130">
            <v>0</v>
          </cell>
          <cell r="AB130">
            <v>83021.41760094506</v>
          </cell>
          <cell r="AC130">
            <v>909656.4176009451</v>
          </cell>
          <cell r="AD130" t="str">
            <v>N/A</v>
          </cell>
          <cell r="AE130">
            <v>1049091</v>
          </cell>
          <cell r="AF130">
            <v>1049091</v>
          </cell>
          <cell r="AG130">
            <v>1049091</v>
          </cell>
          <cell r="AH130">
            <v>1049091</v>
          </cell>
          <cell r="AI130">
            <v>1037650</v>
          </cell>
          <cell r="AJ130">
            <v>0</v>
          </cell>
          <cell r="AK130">
            <v>5234014</v>
          </cell>
          <cell r="AL130">
            <v>28546181</v>
          </cell>
          <cell r="AM130">
            <v>3143517.3978651538</v>
          </cell>
          <cell r="AN130">
            <v>-768667.2300000001</v>
          </cell>
          <cell r="AO130">
            <v>6029979.5659043891</v>
          </cell>
          <cell r="AP130">
            <v>0</v>
          </cell>
          <cell r="AQ130">
            <v>-795965.7699999999</v>
          </cell>
          <cell r="AR130">
            <v>0</v>
          </cell>
          <cell r="AS130">
            <v>0</v>
          </cell>
          <cell r="AT130">
            <v>36155044.96376954</v>
          </cell>
          <cell r="AU130">
            <v>8.6100491293295814E-4</v>
          </cell>
          <cell r="AV130">
            <v>0</v>
          </cell>
          <cell r="AW130">
            <v>0</v>
          </cell>
          <cell r="AY130">
            <v>0</v>
          </cell>
          <cell r="AZ130">
            <v>0</v>
          </cell>
          <cell r="BA130">
            <v>0</v>
          </cell>
          <cell r="BB130">
            <v>0</v>
          </cell>
          <cell r="BC130">
            <v>0</v>
          </cell>
          <cell r="BD130">
            <v>0</v>
          </cell>
          <cell r="BE130">
            <v>0</v>
          </cell>
          <cell r="BF130">
            <v>0</v>
          </cell>
          <cell r="BG130">
            <v>0</v>
          </cell>
          <cell r="BH130">
            <v>0</v>
          </cell>
          <cell r="BJ130">
            <v>0</v>
          </cell>
          <cell r="BL130">
            <v>0</v>
          </cell>
          <cell r="BM130">
            <v>0</v>
          </cell>
          <cell r="BN130">
            <v>0</v>
          </cell>
          <cell r="BO130">
            <v>0</v>
          </cell>
          <cell r="BQ130">
            <v>0</v>
          </cell>
          <cell r="BR130">
            <v>0</v>
          </cell>
          <cell r="BS130">
            <v>0</v>
          </cell>
          <cell r="BT130">
            <v>0</v>
          </cell>
          <cell r="CB130">
            <v>0</v>
          </cell>
          <cell r="CC130">
            <v>0</v>
          </cell>
          <cell r="CD130">
            <v>0</v>
          </cell>
          <cell r="CE130">
            <v>0</v>
          </cell>
          <cell r="CF130">
            <v>0</v>
          </cell>
          <cell r="CI130">
            <v>0</v>
          </cell>
          <cell r="CJ130">
            <v>0</v>
          </cell>
          <cell r="CK130">
            <v>0</v>
          </cell>
          <cell r="CV130">
            <v>8.3108550435342281E-4</v>
          </cell>
          <cell r="DG130">
            <v>36155044</v>
          </cell>
          <cell r="DR130">
            <v>13363003.759999996</v>
          </cell>
          <cell r="EC130">
            <v>2.70560756019723</v>
          </cell>
          <cell r="EN130">
            <v>2.4095909012463064E-2</v>
          </cell>
        </row>
        <row r="131">
          <cell r="B131">
            <v>32910</v>
          </cell>
          <cell r="C131" t="str">
            <v>Lexington City Schools</v>
          </cell>
          <cell r="D131">
            <v>1.0467233667264405E-3</v>
          </cell>
          <cell r="E131">
            <v>1811075.4878774383</v>
          </cell>
          <cell r="F131">
            <v>1412137.0918803702</v>
          </cell>
          <cell r="G131">
            <v>-122411</v>
          </cell>
          <cell r="H131">
            <v>-505354.41460328549</v>
          </cell>
          <cell r="I131">
            <v>-20912.519177980554</v>
          </cell>
          <cell r="J131">
            <v>1528294.339905726</v>
          </cell>
          <cell r="K131">
            <v>0</v>
          </cell>
          <cell r="L131">
            <v>-80299.121719444622</v>
          </cell>
          <cell r="M131">
            <v>14410.252796087445</v>
          </cell>
          <cell r="N131">
            <v>543.22849286368807</v>
          </cell>
          <cell r="O131">
            <v>-245.15307972099964</v>
          </cell>
          <cell r="P131">
            <v>0</v>
          </cell>
          <cell r="Q131">
            <v>0</v>
          </cell>
          <cell r="R131">
            <v>0</v>
          </cell>
          <cell r="S131">
            <v>4037238.1923720534</v>
          </cell>
          <cell r="T131">
            <v>30062.839999999967</v>
          </cell>
          <cell r="U131">
            <v>7641471.6995286299</v>
          </cell>
          <cell r="V131">
            <v>57641.01118434978</v>
          </cell>
          <cell r="W131">
            <v>0</v>
          </cell>
          <cell r="X131">
            <v>7729175.5507129794</v>
          </cell>
          <cell r="Y131">
            <v>642117</v>
          </cell>
          <cell r="Z131">
            <v>0</v>
          </cell>
          <cell r="AA131">
            <v>0</v>
          </cell>
          <cell r="AB131">
            <v>104562.59588990276</v>
          </cell>
          <cell r="AC131">
            <v>746679.59588990279</v>
          </cell>
          <cell r="AD131" t="str">
            <v>N/A</v>
          </cell>
          <cell r="AE131">
            <v>1399382</v>
          </cell>
          <cell r="AF131">
            <v>1399380</v>
          </cell>
          <cell r="AG131">
            <v>1399380</v>
          </cell>
          <cell r="AH131">
            <v>1399380</v>
          </cell>
          <cell r="AI131">
            <v>1384970</v>
          </cell>
          <cell r="AJ131">
            <v>0</v>
          </cell>
          <cell r="AK131">
            <v>6982492</v>
          </cell>
          <cell r="AL131">
            <v>35474123</v>
          </cell>
          <cell r="AM131">
            <v>4037238.1923720534</v>
          </cell>
          <cell r="AN131">
            <v>-957832.84</v>
          </cell>
          <cell r="AO131">
            <v>7594550.1148230778</v>
          </cell>
          <cell r="AP131">
            <v>0</v>
          </cell>
          <cell r="AQ131">
            <v>-612054.16</v>
          </cell>
          <cell r="AR131">
            <v>0</v>
          </cell>
          <cell r="AS131">
            <v>0</v>
          </cell>
          <cell r="AT131">
            <v>45536024.307195134</v>
          </cell>
          <cell r="AU131">
            <v>1.0699642547046229E-3</v>
          </cell>
          <cell r="AV131">
            <v>0</v>
          </cell>
          <cell r="AW131">
            <v>0</v>
          </cell>
          <cell r="AY131">
            <v>0</v>
          </cell>
          <cell r="AZ131">
            <v>0</v>
          </cell>
          <cell r="BA131">
            <v>0</v>
          </cell>
          <cell r="BB131">
            <v>0</v>
          </cell>
          <cell r="BC131">
            <v>0</v>
          </cell>
          <cell r="BD131">
            <v>0</v>
          </cell>
          <cell r="BE131">
            <v>0</v>
          </cell>
          <cell r="BF131">
            <v>0</v>
          </cell>
          <cell r="BG131">
            <v>0</v>
          </cell>
          <cell r="BH131">
            <v>0</v>
          </cell>
          <cell r="BJ131">
            <v>0</v>
          </cell>
          <cell r="BL131">
            <v>0</v>
          </cell>
          <cell r="BM131">
            <v>0</v>
          </cell>
          <cell r="BN131">
            <v>0</v>
          </cell>
          <cell r="BO131">
            <v>0</v>
          </cell>
          <cell r="BQ131">
            <v>0</v>
          </cell>
          <cell r="BR131">
            <v>0</v>
          </cell>
          <cell r="BS131">
            <v>0</v>
          </cell>
          <cell r="BT131">
            <v>0</v>
          </cell>
          <cell r="CB131">
            <v>0</v>
          </cell>
          <cell r="CC131">
            <v>0</v>
          </cell>
          <cell r="CD131">
            <v>0</v>
          </cell>
          <cell r="CE131">
            <v>0</v>
          </cell>
          <cell r="CF131">
            <v>0</v>
          </cell>
          <cell r="CI131">
            <v>0</v>
          </cell>
          <cell r="CJ131">
            <v>0</v>
          </cell>
          <cell r="CK131">
            <v>0</v>
          </cell>
          <cell r="CV131">
            <v>1.0467233667264405E-3</v>
          </cell>
          <cell r="DG131">
            <v>45536024</v>
          </cell>
          <cell r="DR131">
            <v>16502634.739999995</v>
          </cell>
          <cell r="EC131">
            <v>2.7593184189932578</v>
          </cell>
          <cell r="EN131">
            <v>2.4095909012463064E-2</v>
          </cell>
        </row>
        <row r="132">
          <cell r="B132">
            <v>32920</v>
          </cell>
          <cell r="C132" t="str">
            <v>Thomasville City Schools</v>
          </cell>
          <cell r="D132">
            <v>8.5878063645003586E-4</v>
          </cell>
          <cell r="E132">
            <v>1485890.7420807825</v>
          </cell>
          <cell r="F132">
            <v>1158583.0880153347</v>
          </cell>
          <cell r="G132">
            <v>-165225</v>
          </cell>
          <cell r="H132">
            <v>-414616.31563945685</v>
          </cell>
          <cell r="I132">
            <v>-17157.605438394065</v>
          </cell>
          <cell r="J132">
            <v>1253883.9082305867</v>
          </cell>
          <cell r="K132">
            <v>0</v>
          </cell>
          <cell r="L132">
            <v>-65881.142094180424</v>
          </cell>
          <cell r="M132">
            <v>11822.843036678034</v>
          </cell>
          <cell r="N132">
            <v>445.68997470483959</v>
          </cell>
          <cell r="O132">
            <v>-201.1350128629629</v>
          </cell>
          <cell r="P132">
            <v>0</v>
          </cell>
          <cell r="Q132">
            <v>0</v>
          </cell>
          <cell r="R132">
            <v>0</v>
          </cell>
          <cell r="S132">
            <v>3247545.0731531926</v>
          </cell>
          <cell r="T132">
            <v>8362.9300000000512</v>
          </cell>
          <cell r="U132">
            <v>6269419.5411529327</v>
          </cell>
          <cell r="V132">
            <v>47291.372146712136</v>
          </cell>
          <cell r="W132">
            <v>0</v>
          </cell>
          <cell r="X132">
            <v>6325073.8432996441</v>
          </cell>
          <cell r="Y132">
            <v>834489</v>
          </cell>
          <cell r="Z132">
            <v>0</v>
          </cell>
          <cell r="AA132">
            <v>0</v>
          </cell>
          <cell r="AB132">
            <v>85788.027191970323</v>
          </cell>
          <cell r="AC132">
            <v>920277.02719197026</v>
          </cell>
          <cell r="AD132" t="str">
            <v>N/A</v>
          </cell>
          <cell r="AE132">
            <v>1083324</v>
          </cell>
          <cell r="AF132">
            <v>1083323</v>
          </cell>
          <cell r="AG132">
            <v>1083323</v>
          </cell>
          <cell r="AH132">
            <v>1083323</v>
          </cell>
          <cell r="AI132">
            <v>1071500</v>
          </cell>
          <cell r="AJ132">
            <v>0</v>
          </cell>
          <cell r="AK132">
            <v>5404793</v>
          </cell>
          <cell r="AL132">
            <v>29473824</v>
          </cell>
          <cell r="AM132">
            <v>3247545.0731531926</v>
          </cell>
          <cell r="AN132">
            <v>-766288.93</v>
          </cell>
          <cell r="AO132">
            <v>6230922.8861076757</v>
          </cell>
          <cell r="AP132">
            <v>0</v>
          </cell>
          <cell r="AQ132">
            <v>-826126.07</v>
          </cell>
          <cell r="AR132">
            <v>0</v>
          </cell>
          <cell r="AS132">
            <v>0</v>
          </cell>
          <cell r="AT132">
            <v>37359876.959260873</v>
          </cell>
          <cell r="AU132">
            <v>8.8898430386855824E-4</v>
          </cell>
          <cell r="AV132">
            <v>0</v>
          </cell>
          <cell r="AW132">
            <v>0</v>
          </cell>
          <cell r="AY132">
            <v>0</v>
          </cell>
          <cell r="AZ132">
            <v>0</v>
          </cell>
          <cell r="BA132">
            <v>0</v>
          </cell>
          <cell r="BB132">
            <v>0</v>
          </cell>
          <cell r="BC132">
            <v>0</v>
          </cell>
          <cell r="BD132">
            <v>0</v>
          </cell>
          <cell r="BE132">
            <v>0</v>
          </cell>
          <cell r="BF132">
            <v>0</v>
          </cell>
          <cell r="BG132">
            <v>0</v>
          </cell>
          <cell r="BH132">
            <v>0</v>
          </cell>
          <cell r="BJ132">
            <v>0</v>
          </cell>
          <cell r="BL132">
            <v>0</v>
          </cell>
          <cell r="BM132">
            <v>0</v>
          </cell>
          <cell r="BN132">
            <v>0</v>
          </cell>
          <cell r="BO132">
            <v>0</v>
          </cell>
          <cell r="BQ132">
            <v>0</v>
          </cell>
          <cell r="BR132">
            <v>0</v>
          </cell>
          <cell r="BS132">
            <v>0</v>
          </cell>
          <cell r="BT132">
            <v>0</v>
          </cell>
          <cell r="CB132">
            <v>0</v>
          </cell>
          <cell r="CC132">
            <v>0</v>
          </cell>
          <cell r="CD132">
            <v>0</v>
          </cell>
          <cell r="CE132">
            <v>0</v>
          </cell>
          <cell r="CF132">
            <v>0</v>
          </cell>
          <cell r="CI132">
            <v>0</v>
          </cell>
          <cell r="CJ132">
            <v>0</v>
          </cell>
          <cell r="CK132">
            <v>0</v>
          </cell>
          <cell r="CV132">
            <v>8.5878063645003586E-4</v>
          </cell>
          <cell r="DG132">
            <v>37359877</v>
          </cell>
          <cell r="DR132">
            <v>12899764.759999992</v>
          </cell>
          <cell r="EC132">
            <v>2.8961673096432512</v>
          </cell>
          <cell r="EN132">
            <v>2.4095909012463064E-2</v>
          </cell>
        </row>
        <row r="133">
          <cell r="B133">
            <v>33000</v>
          </cell>
          <cell r="C133" t="str">
            <v>Davie County Schools</v>
          </cell>
          <cell r="D133">
            <v>2.2214001891298269E-3</v>
          </cell>
          <cell r="E133">
            <v>3843540.2888552998</v>
          </cell>
          <cell r="F133">
            <v>2996896.5083781565</v>
          </cell>
          <cell r="G133">
            <v>-235496</v>
          </cell>
          <cell r="H133">
            <v>-1072484.3142540827</v>
          </cell>
          <cell r="I133">
            <v>-44381.424485088515</v>
          </cell>
          <cell r="J133">
            <v>3243410.2874096716</v>
          </cell>
          <cell r="K133">
            <v>0</v>
          </cell>
          <cell r="L133">
            <v>-170414.16084212792</v>
          </cell>
          <cell r="M133">
            <v>30582.042308608627</v>
          </cell>
          <cell r="N133">
            <v>1152.8622701545976</v>
          </cell>
          <cell r="O133">
            <v>-520.27413829609679</v>
          </cell>
          <cell r="P133">
            <v>0</v>
          </cell>
          <cell r="Q133">
            <v>0</v>
          </cell>
          <cell r="R133">
            <v>0</v>
          </cell>
          <cell r="S133">
            <v>8592285.8155022953</v>
          </cell>
          <cell r="T133">
            <v>0</v>
          </cell>
          <cell r="U133">
            <v>16217051.437048359</v>
          </cell>
          <cell r="V133">
            <v>122328.16923443451</v>
          </cell>
          <cell r="W133">
            <v>0</v>
          </cell>
          <cell r="X133">
            <v>16339379.606282793</v>
          </cell>
          <cell r="Y133">
            <v>1177479.46</v>
          </cell>
          <cell r="Z133">
            <v>0</v>
          </cell>
          <cell r="AA133">
            <v>0</v>
          </cell>
          <cell r="AB133">
            <v>221907.12242544259</v>
          </cell>
          <cell r="AC133">
            <v>1399386.5824254425</v>
          </cell>
          <cell r="AD133" t="str">
            <v>N/A</v>
          </cell>
          <cell r="AE133">
            <v>2994115</v>
          </cell>
          <cell r="AF133">
            <v>2994115</v>
          </cell>
          <cell r="AG133">
            <v>2994115</v>
          </cell>
          <cell r="AH133">
            <v>2994115</v>
          </cell>
          <cell r="AI133">
            <v>2963533</v>
          </cell>
          <cell r="AJ133">
            <v>0</v>
          </cell>
          <cell r="AK133">
            <v>14939993</v>
          </cell>
          <cell r="AL133">
            <v>74967610</v>
          </cell>
          <cell r="AM133">
            <v>8592285.8155022953</v>
          </cell>
          <cell r="AN133">
            <v>-1861430.54</v>
          </cell>
          <cell r="AO133">
            <v>16117472.483857352</v>
          </cell>
          <cell r="AP133">
            <v>0</v>
          </cell>
          <cell r="AQ133">
            <v>-1177479.46</v>
          </cell>
          <cell r="AR133">
            <v>0</v>
          </cell>
          <cell r="AS133">
            <v>0</v>
          </cell>
          <cell r="AT133">
            <v>96638458.299359649</v>
          </cell>
          <cell r="AU133">
            <v>2.2611599054885461E-3</v>
          </cell>
          <cell r="AV133">
            <v>0</v>
          </cell>
          <cell r="AW133">
            <v>0</v>
          </cell>
          <cell r="AY133">
            <v>0</v>
          </cell>
          <cell r="AZ133">
            <v>0</v>
          </cell>
          <cell r="BA133">
            <v>0</v>
          </cell>
          <cell r="BB133">
            <v>0</v>
          </cell>
          <cell r="BC133">
            <v>0</v>
          </cell>
          <cell r="BD133">
            <v>0</v>
          </cell>
          <cell r="BE133">
            <v>0</v>
          </cell>
          <cell r="BF133">
            <v>0</v>
          </cell>
          <cell r="BG133">
            <v>0</v>
          </cell>
          <cell r="BH133">
            <v>0</v>
          </cell>
          <cell r="BJ133">
            <v>0</v>
          </cell>
          <cell r="BL133">
            <v>0</v>
          </cell>
          <cell r="BM133">
            <v>0</v>
          </cell>
          <cell r="BN133">
            <v>0</v>
          </cell>
          <cell r="BO133">
            <v>0</v>
          </cell>
          <cell r="BQ133">
            <v>0</v>
          </cell>
          <cell r="BR133">
            <v>0</v>
          </cell>
          <cell r="BS133">
            <v>0</v>
          </cell>
          <cell r="BT133">
            <v>0</v>
          </cell>
          <cell r="CB133">
            <v>0</v>
          </cell>
          <cell r="CC133">
            <v>0</v>
          </cell>
          <cell r="CD133">
            <v>0</v>
          </cell>
          <cell r="CE133">
            <v>0</v>
          </cell>
          <cell r="CF133">
            <v>0</v>
          </cell>
          <cell r="CI133">
            <v>0</v>
          </cell>
          <cell r="CJ133">
            <v>0</v>
          </cell>
          <cell r="CK133">
            <v>0</v>
          </cell>
          <cell r="CV133">
            <v>2.2214001891298269E-3</v>
          </cell>
          <cell r="DG133">
            <v>96638459</v>
          </cell>
          <cell r="DR133">
            <v>32554020.660000037</v>
          </cell>
          <cell r="EC133">
            <v>2.9685567877869588</v>
          </cell>
          <cell r="EN133">
            <v>2.4095909012463064E-2</v>
          </cell>
        </row>
        <row r="134">
          <cell r="B134">
            <v>33001</v>
          </cell>
          <cell r="C134" t="str">
            <v>N.E. Regional School For Biotechnology</v>
          </cell>
          <cell r="D134">
            <v>5.9114053478424925E-5</v>
          </cell>
          <cell r="E134">
            <v>102281.09608241063</v>
          </cell>
          <cell r="F134">
            <v>79750.916261049017</v>
          </cell>
          <cell r="G134">
            <v>57272</v>
          </cell>
          <cell r="H134">
            <v>-28540.060191685912</v>
          </cell>
          <cell r="I134">
            <v>-1181.0415400603304</v>
          </cell>
          <cell r="J134">
            <v>86310.935832554489</v>
          </cell>
          <cell r="K134">
            <v>0</v>
          </cell>
          <cell r="L134">
            <v>-4534.9198522615698</v>
          </cell>
          <cell r="M134">
            <v>813.82386359601048</v>
          </cell>
          <cell r="N134">
            <v>30.679011474232968</v>
          </cell>
          <cell r="O134">
            <v>-13.845102465181903</v>
          </cell>
          <cell r="P134">
            <v>0</v>
          </cell>
          <cell r="Q134">
            <v>0</v>
          </cell>
          <cell r="R134">
            <v>0</v>
          </cell>
          <cell r="S134">
            <v>292189.58436461142</v>
          </cell>
          <cell r="T134">
            <v>288321</v>
          </cell>
          <cell r="U134">
            <v>431554.67916277243</v>
          </cell>
          <cell r="V134">
            <v>3255.2954543840419</v>
          </cell>
          <cell r="W134">
            <v>0</v>
          </cell>
          <cell r="X134">
            <v>723130.97461715643</v>
          </cell>
          <cell r="Y134">
            <v>1961.1400000000067</v>
          </cell>
          <cell r="Z134">
            <v>0</v>
          </cell>
          <cell r="AA134">
            <v>0</v>
          </cell>
          <cell r="AB134">
            <v>5905.207700301652</v>
          </cell>
          <cell r="AC134">
            <v>7866.3477003016587</v>
          </cell>
          <cell r="AD134" t="str">
            <v>N/A</v>
          </cell>
          <cell r="AE134">
            <v>143216</v>
          </cell>
          <cell r="AF134">
            <v>143216</v>
          </cell>
          <cell r="AG134">
            <v>143216</v>
          </cell>
          <cell r="AH134">
            <v>143216</v>
          </cell>
          <cell r="AI134">
            <v>142402</v>
          </cell>
          <cell r="AJ134">
            <v>0</v>
          </cell>
          <cell r="AK134">
            <v>715266</v>
          </cell>
          <cell r="AL134">
            <v>1613911</v>
          </cell>
          <cell r="AM134">
            <v>292189.58436461142</v>
          </cell>
          <cell r="AN134">
            <v>-49703.859999999993</v>
          </cell>
          <cell r="AO134">
            <v>428904.76691685483</v>
          </cell>
          <cell r="AP134">
            <v>0</v>
          </cell>
          <cell r="AQ134">
            <v>286359.86</v>
          </cell>
          <cell r="AR134">
            <v>0</v>
          </cell>
          <cell r="AS134">
            <v>0</v>
          </cell>
          <cell r="AT134">
            <v>2571661.351281466</v>
          </cell>
          <cell r="AU134">
            <v>4.8678510169402041E-5</v>
          </cell>
          <cell r="AV134">
            <v>0</v>
          </cell>
          <cell r="AW134">
            <v>0</v>
          </cell>
          <cell r="AY134">
            <v>0</v>
          </cell>
          <cell r="AZ134">
            <v>0</v>
          </cell>
          <cell r="BA134">
            <v>0</v>
          </cell>
          <cell r="BB134">
            <v>0</v>
          </cell>
          <cell r="BC134">
            <v>0</v>
          </cell>
          <cell r="BD134">
            <v>0</v>
          </cell>
          <cell r="BE134">
            <v>0</v>
          </cell>
          <cell r="BF134">
            <v>0</v>
          </cell>
          <cell r="BG134">
            <v>0</v>
          </cell>
          <cell r="BH134">
            <v>0</v>
          </cell>
          <cell r="BJ134">
            <v>0</v>
          </cell>
          <cell r="BL134">
            <v>0</v>
          </cell>
          <cell r="BM134">
            <v>0</v>
          </cell>
          <cell r="BN134">
            <v>0</v>
          </cell>
          <cell r="BO134">
            <v>0</v>
          </cell>
          <cell r="BQ134">
            <v>0</v>
          </cell>
          <cell r="BR134">
            <v>0</v>
          </cell>
          <cell r="BS134">
            <v>0</v>
          </cell>
          <cell r="BT134">
            <v>0</v>
          </cell>
          <cell r="CB134">
            <v>0</v>
          </cell>
          <cell r="CC134">
            <v>0</v>
          </cell>
          <cell r="CD134">
            <v>0</v>
          </cell>
          <cell r="CE134">
            <v>0</v>
          </cell>
          <cell r="CF134">
            <v>0</v>
          </cell>
          <cell r="CI134">
            <v>0</v>
          </cell>
          <cell r="CJ134">
            <v>0</v>
          </cell>
          <cell r="CK134">
            <v>0</v>
          </cell>
          <cell r="CV134">
            <v>5.9114053478424925E-5</v>
          </cell>
          <cell r="DG134">
            <v>2571662</v>
          </cell>
          <cell r="DR134">
            <v>746290.78</v>
          </cell>
          <cell r="EC134">
            <v>3.4459249248664174</v>
          </cell>
          <cell r="EN134">
            <v>2.4095909012463064E-2</v>
          </cell>
        </row>
        <row r="135">
          <cell r="B135">
            <v>33027</v>
          </cell>
          <cell r="C135" t="str">
            <v>Cornerstone Academy</v>
          </cell>
          <cell r="D135">
            <v>2.2844448469440254E-4</v>
          </cell>
          <cell r="E135">
            <v>395262.22469336813</v>
          </cell>
          <cell r="F135">
            <v>308195.02127038408</v>
          </cell>
          <cell r="G135">
            <v>281683</v>
          </cell>
          <cell r="H135">
            <v>-110292.20565997022</v>
          </cell>
          <cell r="I135">
            <v>-4564.0995693221503</v>
          </cell>
          <cell r="J135">
            <v>333546.01993172121</v>
          </cell>
          <cell r="K135">
            <v>0</v>
          </cell>
          <cell r="L135">
            <v>-17525.061602456593</v>
          </cell>
          <cell r="M135">
            <v>3144.9978847931975</v>
          </cell>
          <cell r="N135">
            <v>118.55811866670103</v>
          </cell>
          <cell r="O135">
            <v>-53.503982760276017</v>
          </cell>
          <cell r="P135">
            <v>0</v>
          </cell>
          <cell r="Q135">
            <v>0</v>
          </cell>
          <cell r="R135">
            <v>0</v>
          </cell>
          <cell r="S135">
            <v>1189514.9510844243</v>
          </cell>
          <cell r="T135">
            <v>1448018</v>
          </cell>
          <cell r="U135">
            <v>1667730.0996586061</v>
          </cell>
          <cell r="V135">
            <v>12579.99153917279</v>
          </cell>
          <cell r="W135">
            <v>0</v>
          </cell>
          <cell r="X135">
            <v>3128328.0911977789</v>
          </cell>
          <cell r="Y135">
            <v>39606.349999999977</v>
          </cell>
          <cell r="Z135">
            <v>0</v>
          </cell>
          <cell r="AA135">
            <v>0</v>
          </cell>
          <cell r="AB135">
            <v>22820.49784661075</v>
          </cell>
          <cell r="AC135">
            <v>62426.847846610726</v>
          </cell>
          <cell r="AD135" t="str">
            <v>N/A</v>
          </cell>
          <cell r="AE135">
            <v>613810</v>
          </cell>
          <cell r="AF135">
            <v>613810</v>
          </cell>
          <cell r="AG135">
            <v>613810</v>
          </cell>
          <cell r="AH135">
            <v>613810</v>
          </cell>
          <cell r="AI135">
            <v>610665</v>
          </cell>
          <cell r="AJ135">
            <v>0</v>
          </cell>
          <cell r="AK135">
            <v>3065905</v>
          </cell>
          <cell r="AL135">
            <v>5836339</v>
          </cell>
          <cell r="AM135">
            <v>1189514.9510844243</v>
          </cell>
          <cell r="AN135">
            <v>-153643.65000000002</v>
          </cell>
          <cell r="AO135">
            <v>1657489.5933511681</v>
          </cell>
          <cell r="AP135">
            <v>0</v>
          </cell>
          <cell r="AQ135">
            <v>1408411.65</v>
          </cell>
          <cell r="AR135">
            <v>0</v>
          </cell>
          <cell r="AS135">
            <v>0</v>
          </cell>
          <cell r="AT135">
            <v>9938111.5444355924</v>
          </cell>
          <cell r="AU135">
            <v>1.7603461970201124E-4</v>
          </cell>
          <cell r="AV135">
            <v>0</v>
          </cell>
          <cell r="AW135">
            <v>0</v>
          </cell>
          <cell r="AY135">
            <v>0</v>
          </cell>
          <cell r="AZ135">
            <v>0</v>
          </cell>
          <cell r="BA135">
            <v>0</v>
          </cell>
          <cell r="BB135">
            <v>0</v>
          </cell>
          <cell r="BC135">
            <v>0</v>
          </cell>
          <cell r="BD135">
            <v>0</v>
          </cell>
          <cell r="BE135">
            <v>0</v>
          </cell>
          <cell r="BF135">
            <v>0</v>
          </cell>
          <cell r="BG135">
            <v>0</v>
          </cell>
          <cell r="BH135">
            <v>0</v>
          </cell>
          <cell r="BJ135">
            <v>0</v>
          </cell>
          <cell r="BL135">
            <v>0</v>
          </cell>
          <cell r="BM135">
            <v>0</v>
          </cell>
          <cell r="BN135">
            <v>0</v>
          </cell>
          <cell r="BO135">
            <v>0</v>
          </cell>
          <cell r="BQ135">
            <v>0</v>
          </cell>
          <cell r="BR135">
            <v>0</v>
          </cell>
          <cell r="BS135">
            <v>0</v>
          </cell>
          <cell r="BT135">
            <v>0</v>
          </cell>
          <cell r="CB135">
            <v>0</v>
          </cell>
          <cell r="CC135">
            <v>0</v>
          </cell>
          <cell r="CD135">
            <v>0</v>
          </cell>
          <cell r="CE135">
            <v>0</v>
          </cell>
          <cell r="CF135">
            <v>0</v>
          </cell>
          <cell r="CI135">
            <v>0</v>
          </cell>
          <cell r="CJ135">
            <v>0</v>
          </cell>
          <cell r="CK135">
            <v>0</v>
          </cell>
          <cell r="CV135">
            <v>2.2844448469440254E-4</v>
          </cell>
          <cell r="DG135">
            <v>9938112</v>
          </cell>
          <cell r="DR135">
            <v>2796774.3499999982</v>
          </cell>
          <cell r="EC135">
            <v>3.5534193167925778</v>
          </cell>
          <cell r="EN135">
            <v>2.4095909012463064E-2</v>
          </cell>
        </row>
        <row r="136">
          <cell r="B136">
            <v>33100</v>
          </cell>
          <cell r="C136" t="str">
            <v>Duplin County Schools</v>
          </cell>
          <cell r="D136">
            <v>3.1759199237567891E-3</v>
          </cell>
          <cell r="E136">
            <v>5495081.9941719472</v>
          </cell>
          <cell r="F136">
            <v>4284641.4513558326</v>
          </cell>
          <cell r="G136">
            <v>822968</v>
          </cell>
          <cell r="H136">
            <v>-1533323.1347614296</v>
          </cell>
          <cell r="I136">
            <v>-63451.804387445409</v>
          </cell>
          <cell r="J136">
            <v>4637080.4338218644</v>
          </cell>
          <cell r="K136">
            <v>0</v>
          </cell>
          <cell r="L136">
            <v>-243639.90394761649</v>
          </cell>
          <cell r="M136">
            <v>43722.926626349901</v>
          </cell>
          <cell r="N136">
            <v>1648.2389220312984</v>
          </cell>
          <cell r="O136">
            <v>-743.83220534307759</v>
          </cell>
          <cell r="P136">
            <v>0</v>
          </cell>
          <cell r="Q136">
            <v>0</v>
          </cell>
          <cell r="R136">
            <v>0</v>
          </cell>
          <cell r="S136">
            <v>13443984.369596193</v>
          </cell>
          <cell r="T136">
            <v>4114837.9</v>
          </cell>
          <cell r="U136">
            <v>23185402.169109322</v>
          </cell>
          <cell r="V136">
            <v>174891.7065053996</v>
          </cell>
          <cell r="W136">
            <v>0</v>
          </cell>
          <cell r="X136">
            <v>27475131.77561472</v>
          </cell>
          <cell r="Y136">
            <v>0</v>
          </cell>
          <cell r="Z136">
            <v>0</v>
          </cell>
          <cell r="AA136">
            <v>0</v>
          </cell>
          <cell r="AB136">
            <v>317259.02193722705</v>
          </cell>
          <cell r="AC136">
            <v>317259.02193722705</v>
          </cell>
          <cell r="AD136" t="str">
            <v>N/A</v>
          </cell>
          <cell r="AE136">
            <v>5440319</v>
          </cell>
          <cell r="AF136">
            <v>5440320</v>
          </cell>
          <cell r="AG136">
            <v>5440320</v>
          </cell>
          <cell r="AH136">
            <v>5440320</v>
          </cell>
          <cell r="AI136">
            <v>5396597</v>
          </cell>
          <cell r="AJ136">
            <v>0</v>
          </cell>
          <cell r="AK136">
            <v>27157876</v>
          </cell>
          <cell r="AL136">
            <v>100376612</v>
          </cell>
          <cell r="AM136">
            <v>13443984.369596193</v>
          </cell>
          <cell r="AN136">
            <v>-2815157.9</v>
          </cell>
          <cell r="AO136">
            <v>23043034.853677496</v>
          </cell>
          <cell r="AP136">
            <v>0</v>
          </cell>
          <cell r="AQ136">
            <v>4114837.9</v>
          </cell>
          <cell r="AR136">
            <v>0</v>
          </cell>
          <cell r="AS136">
            <v>0</v>
          </cell>
          <cell r="AT136">
            <v>138163311.22327369</v>
          </cell>
          <cell r="AU136">
            <v>3.0275417569832828E-3</v>
          </cell>
          <cell r="AV136">
            <v>0</v>
          </cell>
          <cell r="AW136">
            <v>0</v>
          </cell>
          <cell r="AY136">
            <v>0</v>
          </cell>
          <cell r="AZ136">
            <v>0</v>
          </cell>
          <cell r="BA136">
            <v>0</v>
          </cell>
          <cell r="BB136">
            <v>0</v>
          </cell>
          <cell r="BC136">
            <v>0</v>
          </cell>
          <cell r="BD136">
            <v>0</v>
          </cell>
          <cell r="BE136">
            <v>0</v>
          </cell>
          <cell r="BF136">
            <v>0</v>
          </cell>
          <cell r="BG136">
            <v>0</v>
          </cell>
          <cell r="BH136">
            <v>0</v>
          </cell>
          <cell r="BJ136">
            <v>0</v>
          </cell>
          <cell r="BL136">
            <v>0</v>
          </cell>
          <cell r="BM136">
            <v>0</v>
          </cell>
          <cell r="BN136">
            <v>0</v>
          </cell>
          <cell r="BO136">
            <v>0</v>
          </cell>
          <cell r="BQ136">
            <v>0</v>
          </cell>
          <cell r="BR136">
            <v>0</v>
          </cell>
          <cell r="BS136">
            <v>0</v>
          </cell>
          <cell r="BT136">
            <v>0</v>
          </cell>
          <cell r="CB136">
            <v>0</v>
          </cell>
          <cell r="CC136">
            <v>0</v>
          </cell>
          <cell r="CD136">
            <v>0</v>
          </cell>
          <cell r="CE136">
            <v>0</v>
          </cell>
          <cell r="CF136">
            <v>0</v>
          </cell>
          <cell r="CI136">
            <v>0</v>
          </cell>
          <cell r="CJ136">
            <v>0</v>
          </cell>
          <cell r="CK136">
            <v>0</v>
          </cell>
          <cell r="CV136">
            <v>3.1759199237567891E-3</v>
          </cell>
          <cell r="DG136">
            <v>138163312</v>
          </cell>
          <cell r="DR136">
            <v>48424353.820000038</v>
          </cell>
          <cell r="EC136">
            <v>2.8531782275004014</v>
          </cell>
          <cell r="EN136">
            <v>2.4095909012463064E-2</v>
          </cell>
        </row>
        <row r="137">
          <cell r="B137">
            <v>33105</v>
          </cell>
          <cell r="C137" t="str">
            <v>James Sprunt Technical College</v>
          </cell>
          <cell r="D137">
            <v>3.5701058323638399E-4</v>
          </cell>
          <cell r="E137">
            <v>617711.55279962695</v>
          </cell>
          <cell r="F137">
            <v>481643.8638975186</v>
          </cell>
          <cell r="G137">
            <v>-164000</v>
          </cell>
          <cell r="H137">
            <v>-172363.47255993955</v>
          </cell>
          <cell r="I137">
            <v>-7132.725709584859</v>
          </cell>
          <cell r="J137">
            <v>521262.13189736108</v>
          </cell>
          <cell r="K137">
            <v>0</v>
          </cell>
          <cell r="L137">
            <v>-27387.97775011414</v>
          </cell>
          <cell r="M137">
            <v>4914.9688626942143</v>
          </cell>
          <cell r="N137">
            <v>185.28135248801857</v>
          </cell>
          <cell r="O137">
            <v>-83.61544869979349</v>
          </cell>
          <cell r="P137">
            <v>0</v>
          </cell>
          <cell r="Q137">
            <v>0</v>
          </cell>
          <cell r="R137">
            <v>0</v>
          </cell>
          <cell r="S137">
            <v>1254750.0073413504</v>
          </cell>
          <cell r="T137">
            <v>9507.2199999999139</v>
          </cell>
          <cell r="U137">
            <v>2606310.6594868056</v>
          </cell>
          <cell r="V137">
            <v>19659.875450776857</v>
          </cell>
          <cell r="W137">
            <v>0</v>
          </cell>
          <cell r="X137">
            <v>2635477.7549375822</v>
          </cell>
          <cell r="Y137">
            <v>829512</v>
          </cell>
          <cell r="Z137">
            <v>0</v>
          </cell>
          <cell r="AA137">
            <v>0</v>
          </cell>
          <cell r="AB137">
            <v>35663.628547924294</v>
          </cell>
          <cell r="AC137">
            <v>865175.62854792434</v>
          </cell>
          <cell r="AD137" t="str">
            <v>N/A</v>
          </cell>
          <cell r="AE137">
            <v>355043</v>
          </cell>
          <cell r="AF137">
            <v>355043</v>
          </cell>
          <cell r="AG137">
            <v>355043</v>
          </cell>
          <cell r="AH137">
            <v>355043</v>
          </cell>
          <cell r="AI137">
            <v>350128</v>
          </cell>
          <cell r="AJ137">
            <v>0</v>
          </cell>
          <cell r="AK137">
            <v>1770300</v>
          </cell>
          <cell r="AL137">
            <v>12831919</v>
          </cell>
          <cell r="AM137">
            <v>1254750.0073413504</v>
          </cell>
          <cell r="AN137">
            <v>-325797.21999999991</v>
          </cell>
          <cell r="AO137">
            <v>2590306.9063896583</v>
          </cell>
          <cell r="AP137">
            <v>0</v>
          </cell>
          <cell r="AQ137">
            <v>-820004.78</v>
          </cell>
          <cell r="AR137">
            <v>0</v>
          </cell>
          <cell r="AS137">
            <v>0</v>
          </cell>
          <cell r="AT137">
            <v>15531173.913731011</v>
          </cell>
          <cell r="AU137">
            <v>3.8703409191319041E-4</v>
          </cell>
          <cell r="AV137">
            <v>0</v>
          </cell>
          <cell r="AW137">
            <v>0</v>
          </cell>
          <cell r="AY137">
            <v>0</v>
          </cell>
          <cell r="AZ137">
            <v>0</v>
          </cell>
          <cell r="BA137">
            <v>0</v>
          </cell>
          <cell r="BB137">
            <v>0</v>
          </cell>
          <cell r="BC137">
            <v>0</v>
          </cell>
          <cell r="BD137">
            <v>0</v>
          </cell>
          <cell r="BE137">
            <v>0</v>
          </cell>
          <cell r="BF137">
            <v>0</v>
          </cell>
          <cell r="BG137">
            <v>0</v>
          </cell>
          <cell r="BH137">
            <v>0</v>
          </cell>
          <cell r="BJ137">
            <v>0</v>
          </cell>
          <cell r="BL137">
            <v>0</v>
          </cell>
          <cell r="BM137">
            <v>0</v>
          </cell>
          <cell r="BN137">
            <v>0</v>
          </cell>
          <cell r="BO137">
            <v>0</v>
          </cell>
          <cell r="BQ137">
            <v>0</v>
          </cell>
          <cell r="BR137">
            <v>0</v>
          </cell>
          <cell r="BS137">
            <v>0</v>
          </cell>
          <cell r="BT137">
            <v>0</v>
          </cell>
          <cell r="CB137">
            <v>0</v>
          </cell>
          <cell r="CC137">
            <v>0</v>
          </cell>
          <cell r="CD137">
            <v>0</v>
          </cell>
          <cell r="CE137">
            <v>0</v>
          </cell>
          <cell r="CF137">
            <v>0</v>
          </cell>
          <cell r="CI137">
            <v>0</v>
          </cell>
          <cell r="CJ137">
            <v>0</v>
          </cell>
          <cell r="CK137">
            <v>0</v>
          </cell>
          <cell r="CV137">
            <v>3.5701058323638399E-4</v>
          </cell>
          <cell r="DG137">
            <v>15531174</v>
          </cell>
          <cell r="DR137">
            <v>5705826.6699999999</v>
          </cell>
          <cell r="EC137">
            <v>2.7219848933826798</v>
          </cell>
          <cell r="EN137">
            <v>2.4095909012463064E-2</v>
          </cell>
        </row>
        <row r="138">
          <cell r="B138">
            <v>33200</v>
          </cell>
          <cell r="C138" t="str">
            <v>Durham Public Schools</v>
          </cell>
          <cell r="D138">
            <v>1.3861030528488062E-2</v>
          </cell>
          <cell r="E138">
            <v>23982814.776911646</v>
          </cell>
          <cell r="F138">
            <v>18699950.687237989</v>
          </cell>
          <cell r="G138">
            <v>2001565</v>
          </cell>
          <cell r="H138">
            <v>-6692057.5112689054</v>
          </cell>
          <cell r="I138">
            <v>-276929.96637700679</v>
          </cell>
          <cell r="J138">
            <v>20238140.444117088</v>
          </cell>
          <cell r="K138">
            <v>0</v>
          </cell>
          <cell r="L138">
            <v>-1063345.4959975963</v>
          </cell>
          <cell r="M138">
            <v>190824.96892610262</v>
          </cell>
          <cell r="N138">
            <v>7193.5976236747347</v>
          </cell>
          <cell r="O138">
            <v>-3246.3919600771892</v>
          </cell>
          <cell r="P138">
            <v>0</v>
          </cell>
          <cell r="Q138">
            <v>0</v>
          </cell>
          <cell r="R138">
            <v>0</v>
          </cell>
          <cell r="S138">
            <v>57084910.109212928</v>
          </cell>
          <cell r="T138">
            <v>10564641</v>
          </cell>
          <cell r="U138">
            <v>101190702.22058544</v>
          </cell>
          <cell r="V138">
            <v>763299.87570441049</v>
          </cell>
          <cell r="W138">
            <v>0</v>
          </cell>
          <cell r="X138">
            <v>112518643.09628984</v>
          </cell>
          <cell r="Y138">
            <v>556814.71999999881</v>
          </cell>
          <cell r="Z138">
            <v>0</v>
          </cell>
          <cell r="AA138">
            <v>0</v>
          </cell>
          <cell r="AB138">
            <v>1384649.831885034</v>
          </cell>
          <cell r="AC138">
            <v>1941464.5518850328</v>
          </cell>
          <cell r="AD138" t="str">
            <v>N/A</v>
          </cell>
          <cell r="AE138">
            <v>22153600</v>
          </cell>
          <cell r="AF138">
            <v>22153600</v>
          </cell>
          <cell r="AG138">
            <v>22153600</v>
          </cell>
          <cell r="AH138">
            <v>22153600</v>
          </cell>
          <cell r="AI138">
            <v>21962775</v>
          </cell>
          <cell r="AJ138">
            <v>0</v>
          </cell>
          <cell r="AK138">
            <v>110577175</v>
          </cell>
          <cell r="AL138">
            <v>446877872</v>
          </cell>
          <cell r="AM138">
            <v>57084910.109212928</v>
          </cell>
          <cell r="AN138">
            <v>-11538019.280000001</v>
          </cell>
          <cell r="AO138">
            <v>100569352.26440483</v>
          </cell>
          <cell r="AP138">
            <v>0</v>
          </cell>
          <cell r="AQ138">
            <v>10007826.280000001</v>
          </cell>
          <cell r="AR138">
            <v>0</v>
          </cell>
          <cell r="AS138">
            <v>0</v>
          </cell>
          <cell r="AT138">
            <v>603001941.37361765</v>
          </cell>
          <cell r="AU138">
            <v>1.3478651924261592E-2</v>
          </cell>
          <cell r="AV138">
            <v>0</v>
          </cell>
          <cell r="AW138">
            <v>0</v>
          </cell>
          <cell r="AY138">
            <v>0</v>
          </cell>
          <cell r="AZ138">
            <v>0</v>
          </cell>
          <cell r="BA138">
            <v>0</v>
          </cell>
          <cell r="BB138">
            <v>0</v>
          </cell>
          <cell r="BC138">
            <v>0</v>
          </cell>
          <cell r="BD138">
            <v>0</v>
          </cell>
          <cell r="BE138">
            <v>0</v>
          </cell>
          <cell r="BF138">
            <v>0</v>
          </cell>
          <cell r="BG138">
            <v>0</v>
          </cell>
          <cell r="BH138">
            <v>0</v>
          </cell>
          <cell r="BJ138">
            <v>0</v>
          </cell>
          <cell r="BL138">
            <v>0</v>
          </cell>
          <cell r="BM138">
            <v>0</v>
          </cell>
          <cell r="BN138">
            <v>0</v>
          </cell>
          <cell r="BO138">
            <v>0</v>
          </cell>
          <cell r="BQ138">
            <v>0</v>
          </cell>
          <cell r="BR138">
            <v>0</v>
          </cell>
          <cell r="BS138">
            <v>0</v>
          </cell>
          <cell r="BT138">
            <v>0</v>
          </cell>
          <cell r="CB138">
            <v>0</v>
          </cell>
          <cell r="CC138">
            <v>0</v>
          </cell>
          <cell r="CD138">
            <v>0</v>
          </cell>
          <cell r="CE138">
            <v>0</v>
          </cell>
          <cell r="CF138">
            <v>0</v>
          </cell>
          <cell r="CI138">
            <v>0</v>
          </cell>
          <cell r="CJ138">
            <v>0</v>
          </cell>
          <cell r="CK138">
            <v>0</v>
          </cell>
          <cell r="CV138">
            <v>1.3861030528488062E-2</v>
          </cell>
          <cell r="DG138">
            <v>603001942</v>
          </cell>
          <cell r="DR138">
            <v>198407653.93000114</v>
          </cell>
          <cell r="EC138">
            <v>3.0392070570661605</v>
          </cell>
          <cell r="EN138">
            <v>2.4095909012463064E-2</v>
          </cell>
        </row>
        <row r="139">
          <cell r="B139">
            <v>33202</v>
          </cell>
          <cell r="C139" t="str">
            <v>Central Park School For Children</v>
          </cell>
          <cell r="D139">
            <v>1.6583970091368149E-4</v>
          </cell>
          <cell r="E139">
            <v>286941.35125789134</v>
          </cell>
          <cell r="F139">
            <v>223734.75209497384</v>
          </cell>
          <cell r="G139">
            <v>113924</v>
          </cell>
          <cell r="H139">
            <v>-80066.832973568744</v>
          </cell>
          <cell r="I139">
            <v>-3313.3166183862527</v>
          </cell>
          <cell r="J139">
            <v>242138.3569860413</v>
          </cell>
          <cell r="K139">
            <v>0</v>
          </cell>
          <cell r="L139">
            <v>-12722.351246663553</v>
          </cell>
          <cell r="M139">
            <v>2283.1170964183248</v>
          </cell>
          <cell r="N139">
            <v>86.06748798018242</v>
          </cell>
          <cell r="O139">
            <v>-38.841316350993338</v>
          </cell>
          <cell r="P139">
            <v>0</v>
          </cell>
          <cell r="Q139">
            <v>0</v>
          </cell>
          <cell r="R139">
            <v>0</v>
          </cell>
          <cell r="S139">
            <v>772966.30276833544</v>
          </cell>
          <cell r="T139">
            <v>583485</v>
          </cell>
          <cell r="U139">
            <v>1210691.7849302064</v>
          </cell>
          <cell r="V139">
            <v>9132.4683856732991</v>
          </cell>
          <cell r="W139">
            <v>0</v>
          </cell>
          <cell r="X139">
            <v>1803309.2533158797</v>
          </cell>
          <cell r="Y139">
            <v>13867.510000000009</v>
          </cell>
          <cell r="Z139">
            <v>0</v>
          </cell>
          <cell r="AA139">
            <v>0</v>
          </cell>
          <cell r="AB139">
            <v>16566.583091931261</v>
          </cell>
          <cell r="AC139">
            <v>30434.09309193127</v>
          </cell>
          <cell r="AD139" t="str">
            <v>N/A</v>
          </cell>
          <cell r="AE139">
            <v>355031</v>
          </cell>
          <cell r="AF139">
            <v>355032</v>
          </cell>
          <cell r="AG139">
            <v>355032</v>
          </cell>
          <cell r="AH139">
            <v>355032</v>
          </cell>
          <cell r="AI139">
            <v>352749</v>
          </cell>
          <cell r="AJ139">
            <v>0</v>
          </cell>
          <cell r="AK139">
            <v>1772876</v>
          </cell>
          <cell r="AL139">
            <v>4798149</v>
          </cell>
          <cell r="AM139">
            <v>772966.30276833544</v>
          </cell>
          <cell r="AN139">
            <v>-129400.48999999999</v>
          </cell>
          <cell r="AO139">
            <v>1203257.6702239485</v>
          </cell>
          <cell r="AP139">
            <v>0</v>
          </cell>
          <cell r="AQ139">
            <v>569617.49</v>
          </cell>
          <cell r="AR139">
            <v>0</v>
          </cell>
          <cell r="AS139">
            <v>0</v>
          </cell>
          <cell r="AT139">
            <v>7214589.9729922842</v>
          </cell>
          <cell r="AU139">
            <v>1.4472092777425487E-4</v>
          </cell>
          <cell r="AV139">
            <v>0</v>
          </cell>
          <cell r="AW139">
            <v>0</v>
          </cell>
          <cell r="AY139">
            <v>0</v>
          </cell>
          <cell r="AZ139">
            <v>0</v>
          </cell>
          <cell r="BA139">
            <v>0</v>
          </cell>
          <cell r="BB139">
            <v>0</v>
          </cell>
          <cell r="BC139">
            <v>0</v>
          </cell>
          <cell r="BD139">
            <v>0</v>
          </cell>
          <cell r="BE139">
            <v>0</v>
          </cell>
          <cell r="BF139">
            <v>0</v>
          </cell>
          <cell r="BG139">
            <v>0</v>
          </cell>
          <cell r="BH139">
            <v>0</v>
          </cell>
          <cell r="BJ139">
            <v>0</v>
          </cell>
          <cell r="BL139">
            <v>0</v>
          </cell>
          <cell r="BM139">
            <v>0</v>
          </cell>
          <cell r="BN139">
            <v>0</v>
          </cell>
          <cell r="BO139">
            <v>0</v>
          </cell>
          <cell r="BQ139">
            <v>0</v>
          </cell>
          <cell r="BR139">
            <v>0</v>
          </cell>
          <cell r="BS139">
            <v>0</v>
          </cell>
          <cell r="BT139">
            <v>0</v>
          </cell>
          <cell r="CB139">
            <v>0</v>
          </cell>
          <cell r="CC139">
            <v>0</v>
          </cell>
          <cell r="CD139">
            <v>0</v>
          </cell>
          <cell r="CE139">
            <v>0</v>
          </cell>
          <cell r="CF139">
            <v>0</v>
          </cell>
          <cell r="CI139">
            <v>0</v>
          </cell>
          <cell r="CJ139">
            <v>0</v>
          </cell>
          <cell r="CK139">
            <v>0</v>
          </cell>
          <cell r="CV139">
            <v>1.6583970091368149E-4</v>
          </cell>
          <cell r="DG139">
            <v>7214591</v>
          </cell>
          <cell r="DR139">
            <v>2083307.32</v>
          </cell>
          <cell r="EC139">
            <v>3.4630469209890742</v>
          </cell>
          <cell r="EN139">
            <v>2.4095909012463064E-2</v>
          </cell>
        </row>
        <row r="140">
          <cell r="B140">
            <v>33203</v>
          </cell>
          <cell r="C140" t="str">
            <v>Healthy Start Academy</v>
          </cell>
          <cell r="D140">
            <v>1.1475133798238069E-4</v>
          </cell>
          <cell r="E140">
            <v>198546.57116424461</v>
          </cell>
          <cell r="F140">
            <v>154811.31486975838</v>
          </cell>
          <cell r="G140">
            <v>75281</v>
          </cell>
          <cell r="H140">
            <v>-55401.548369355711</v>
          </cell>
          <cell r="I140">
            <v>-2292.6206030543622</v>
          </cell>
          <cell r="J140">
            <v>167545.52913397894</v>
          </cell>
          <cell r="K140">
            <v>0</v>
          </cell>
          <cell r="L140">
            <v>-8803.1202407698747</v>
          </cell>
          <cell r="M140">
            <v>1579.7830081761626</v>
          </cell>
          <cell r="N140">
            <v>59.553649386095927</v>
          </cell>
          <cell r="O140">
            <v>-26.875910868853381</v>
          </cell>
          <cell r="P140">
            <v>0</v>
          </cell>
          <cell r="Q140">
            <v>0</v>
          </cell>
          <cell r="R140">
            <v>0</v>
          </cell>
          <cell r="S140">
            <v>531299.58670149522</v>
          </cell>
          <cell r="T140">
            <v>394559</v>
          </cell>
          <cell r="U140">
            <v>837727.64566989464</v>
          </cell>
          <cell r="V140">
            <v>6319.1320327046506</v>
          </cell>
          <cell r="W140">
            <v>0</v>
          </cell>
          <cell r="X140">
            <v>1238605.7777025993</v>
          </cell>
          <cell r="Y140">
            <v>18155.159999999989</v>
          </cell>
          <cell r="Z140">
            <v>0</v>
          </cell>
          <cell r="AA140">
            <v>0</v>
          </cell>
          <cell r="AB140">
            <v>11463.10301527181</v>
          </cell>
          <cell r="AC140">
            <v>29618.263015271797</v>
          </cell>
          <cell r="AD140" t="str">
            <v>N/A</v>
          </cell>
          <cell r="AE140">
            <v>242114</v>
          </cell>
          <cell r="AF140">
            <v>242114</v>
          </cell>
          <cell r="AG140">
            <v>242114</v>
          </cell>
          <cell r="AH140">
            <v>242114</v>
          </cell>
          <cell r="AI140">
            <v>240534</v>
          </cell>
          <cell r="AJ140">
            <v>0</v>
          </cell>
          <cell r="AK140">
            <v>1208990</v>
          </cell>
          <cell r="AL140">
            <v>3331051</v>
          </cell>
          <cell r="AM140">
            <v>531299.58670149522</v>
          </cell>
          <cell r="AN140">
            <v>-79264.840000000011</v>
          </cell>
          <cell r="AO140">
            <v>832583.67468732758</v>
          </cell>
          <cell r="AP140">
            <v>0</v>
          </cell>
          <cell r="AQ140">
            <v>376403.84</v>
          </cell>
          <cell r="AR140">
            <v>0</v>
          </cell>
          <cell r="AS140">
            <v>0</v>
          </cell>
          <cell r="AT140">
            <v>4992073.2613888225</v>
          </cell>
          <cell r="AU140">
            <v>1.0047057826492E-4</v>
          </cell>
          <cell r="AV140">
            <v>0</v>
          </cell>
          <cell r="AW140">
            <v>0</v>
          </cell>
          <cell r="AY140">
            <v>0</v>
          </cell>
          <cell r="AZ140">
            <v>0</v>
          </cell>
          <cell r="BA140">
            <v>0</v>
          </cell>
          <cell r="BB140">
            <v>0</v>
          </cell>
          <cell r="BC140">
            <v>0</v>
          </cell>
          <cell r="BD140">
            <v>0</v>
          </cell>
          <cell r="BE140">
            <v>0</v>
          </cell>
          <cell r="BF140">
            <v>0</v>
          </cell>
          <cell r="BG140">
            <v>0</v>
          </cell>
          <cell r="BH140">
            <v>0</v>
          </cell>
          <cell r="BJ140">
            <v>0</v>
          </cell>
          <cell r="BL140">
            <v>0</v>
          </cell>
          <cell r="BM140">
            <v>0</v>
          </cell>
          <cell r="BN140">
            <v>0</v>
          </cell>
          <cell r="BO140">
            <v>0</v>
          </cell>
          <cell r="BQ140">
            <v>0</v>
          </cell>
          <cell r="BR140">
            <v>0</v>
          </cell>
          <cell r="BS140">
            <v>0</v>
          </cell>
          <cell r="BT140">
            <v>0</v>
          </cell>
          <cell r="CB140">
            <v>0</v>
          </cell>
          <cell r="CC140">
            <v>0</v>
          </cell>
          <cell r="CD140">
            <v>0</v>
          </cell>
          <cell r="CE140">
            <v>0</v>
          </cell>
          <cell r="CF140">
            <v>0</v>
          </cell>
          <cell r="CI140">
            <v>0</v>
          </cell>
          <cell r="CJ140">
            <v>0</v>
          </cell>
          <cell r="CK140">
            <v>0</v>
          </cell>
          <cell r="CV140">
            <v>1.1475133798238069E-4</v>
          </cell>
          <cell r="DG140">
            <v>4992073</v>
          </cell>
          <cell r="DR140">
            <v>1400711.38</v>
          </cell>
          <cell r="EC140">
            <v>3.5639554809642515</v>
          </cell>
          <cell r="EN140">
            <v>2.4095909012463064E-2</v>
          </cell>
        </row>
        <row r="141">
          <cell r="B141">
            <v>33204</v>
          </cell>
          <cell r="C141" t="str">
            <v>Voyager Academy</v>
          </cell>
          <cell r="D141">
            <v>4.0490674464265631E-4</v>
          </cell>
          <cell r="E141">
            <v>700583.07993253705</v>
          </cell>
          <cell r="F141">
            <v>546260.69412269385</v>
          </cell>
          <cell r="G141">
            <v>198362</v>
          </cell>
          <cell r="H141">
            <v>-195487.57332871223</v>
          </cell>
          <cell r="I141">
            <v>-8089.6446299036561</v>
          </cell>
          <cell r="J141">
            <v>591194.10696097661</v>
          </cell>
          <cell r="K141">
            <v>0</v>
          </cell>
          <cell r="L141">
            <v>-31062.319813084039</v>
          </cell>
          <cell r="M141">
            <v>5574.3558753154512</v>
          </cell>
          <cell r="N141">
            <v>210.13850233464578</v>
          </cell>
          <cell r="O141">
            <v>-94.833208662756533</v>
          </cell>
          <cell r="P141">
            <v>0</v>
          </cell>
          <cell r="Q141">
            <v>0</v>
          </cell>
          <cell r="R141">
            <v>0</v>
          </cell>
          <cell r="S141">
            <v>1807450.0044134951</v>
          </cell>
          <cell r="T141">
            <v>1052110</v>
          </cell>
          <cell r="U141">
            <v>2955970.5348048829</v>
          </cell>
          <cell r="V141">
            <v>22297.423501261805</v>
          </cell>
          <cell r="W141">
            <v>0</v>
          </cell>
          <cell r="X141">
            <v>4030377.9583061449</v>
          </cell>
          <cell r="Y141">
            <v>60301.110000000044</v>
          </cell>
          <cell r="Z141">
            <v>0</v>
          </cell>
          <cell r="AA141">
            <v>0</v>
          </cell>
          <cell r="AB141">
            <v>40448.223149518279</v>
          </cell>
          <cell r="AC141">
            <v>100749.33314951832</v>
          </cell>
          <cell r="AD141" t="str">
            <v>N/A</v>
          </cell>
          <cell r="AE141">
            <v>787041</v>
          </cell>
          <cell r="AF141">
            <v>787041</v>
          </cell>
          <cell r="AG141">
            <v>787041</v>
          </cell>
          <cell r="AH141">
            <v>787041</v>
          </cell>
          <cell r="AI141">
            <v>781466</v>
          </cell>
          <cell r="AJ141">
            <v>0</v>
          </cell>
          <cell r="AK141">
            <v>3929630</v>
          </cell>
          <cell r="AL141">
            <v>12161946</v>
          </cell>
          <cell r="AM141">
            <v>1807450.0044134951</v>
          </cell>
          <cell r="AN141">
            <v>-284204.88999999996</v>
          </cell>
          <cell r="AO141">
            <v>2937819.7351566264</v>
          </cell>
          <cell r="AP141">
            <v>0</v>
          </cell>
          <cell r="AQ141">
            <v>991808.8899999999</v>
          </cell>
          <cell r="AR141">
            <v>0</v>
          </cell>
          <cell r="AS141">
            <v>0</v>
          </cell>
          <cell r="AT141">
            <v>17614819.739570122</v>
          </cell>
          <cell r="AU141">
            <v>3.6682647886358247E-4</v>
          </cell>
          <cell r="AV141">
            <v>0</v>
          </cell>
          <cell r="AW141">
            <v>0</v>
          </cell>
          <cell r="AY141">
            <v>0</v>
          </cell>
          <cell r="AZ141">
            <v>0</v>
          </cell>
          <cell r="BA141">
            <v>0</v>
          </cell>
          <cell r="BB141">
            <v>0</v>
          </cell>
          <cell r="BC141">
            <v>0</v>
          </cell>
          <cell r="BD141">
            <v>0</v>
          </cell>
          <cell r="BE141">
            <v>0</v>
          </cell>
          <cell r="BF141">
            <v>0</v>
          </cell>
          <cell r="BG141">
            <v>0</v>
          </cell>
          <cell r="BH141">
            <v>0</v>
          </cell>
          <cell r="BJ141">
            <v>0</v>
          </cell>
          <cell r="BL141">
            <v>0</v>
          </cell>
          <cell r="BM141">
            <v>0</v>
          </cell>
          <cell r="BN141">
            <v>0</v>
          </cell>
          <cell r="BO141">
            <v>0</v>
          </cell>
          <cell r="BQ141">
            <v>0</v>
          </cell>
          <cell r="BR141">
            <v>0</v>
          </cell>
          <cell r="BS141">
            <v>0</v>
          </cell>
          <cell r="BT141">
            <v>0</v>
          </cell>
          <cell r="CB141">
            <v>0</v>
          </cell>
          <cell r="CC141">
            <v>0</v>
          </cell>
          <cell r="CD141">
            <v>0</v>
          </cell>
          <cell r="CE141">
            <v>0</v>
          </cell>
          <cell r="CF141">
            <v>0</v>
          </cell>
          <cell r="CI141">
            <v>0</v>
          </cell>
          <cell r="CJ141">
            <v>0</v>
          </cell>
          <cell r="CK141">
            <v>0</v>
          </cell>
          <cell r="CV141">
            <v>4.0490674464265631E-4</v>
          </cell>
          <cell r="DG141">
            <v>17614820</v>
          </cell>
          <cell r="DR141">
            <v>4874017.7599999988</v>
          </cell>
          <cell r="EC141">
            <v>3.6140245824627453</v>
          </cell>
          <cell r="EN141">
            <v>2.4095909012463064E-2</v>
          </cell>
        </row>
        <row r="142">
          <cell r="B142">
            <v>33205</v>
          </cell>
          <cell r="C142" t="str">
            <v>Durham Technical Institute</v>
          </cell>
          <cell r="D142">
            <v>1.1182984542950423E-3</v>
          </cell>
          <cell r="E142">
            <v>1934917.0784627127</v>
          </cell>
          <cell r="F142">
            <v>1508699.2201591246</v>
          </cell>
          <cell r="G142">
            <v>202739</v>
          </cell>
          <cell r="H142">
            <v>-539910.61887675221</v>
          </cell>
          <cell r="I142">
            <v>-22342.520111393569</v>
          </cell>
          <cell r="J142">
            <v>1632799.3167569202</v>
          </cell>
          <cell r="K142">
            <v>0</v>
          </cell>
          <cell r="L142">
            <v>-85789.986690507358</v>
          </cell>
          <cell r="M142">
            <v>15395.627861317269</v>
          </cell>
          <cell r="N142">
            <v>580.37453181004105</v>
          </cell>
          <cell r="O142">
            <v>-261.91668098044187</v>
          </cell>
          <cell r="P142">
            <v>0</v>
          </cell>
          <cell r="Q142">
            <v>0</v>
          </cell>
          <cell r="R142">
            <v>0</v>
          </cell>
          <cell r="S142">
            <v>4646825.5754122511</v>
          </cell>
          <cell r="T142">
            <v>1013693.1900000001</v>
          </cell>
          <cell r="U142">
            <v>8163996.5837846017</v>
          </cell>
          <cell r="V142">
            <v>61582.511445269076</v>
          </cell>
          <cell r="W142">
            <v>0</v>
          </cell>
          <cell r="X142">
            <v>9239272.285229871</v>
          </cell>
          <cell r="Y142">
            <v>0</v>
          </cell>
          <cell r="Z142">
            <v>0</v>
          </cell>
          <cell r="AA142">
            <v>0</v>
          </cell>
          <cell r="AB142">
            <v>111712.60055696784</v>
          </cell>
          <cell r="AC142">
            <v>111712.60055696784</v>
          </cell>
          <cell r="AD142" t="str">
            <v>N/A</v>
          </cell>
          <cell r="AE142">
            <v>1828590</v>
          </cell>
          <cell r="AF142">
            <v>1828591</v>
          </cell>
          <cell r="AG142">
            <v>1828591</v>
          </cell>
          <cell r="AH142">
            <v>1828591</v>
          </cell>
          <cell r="AI142">
            <v>1813196</v>
          </cell>
          <cell r="AJ142">
            <v>0</v>
          </cell>
          <cell r="AK142">
            <v>9127559</v>
          </cell>
          <cell r="AL142">
            <v>35901235</v>
          </cell>
          <cell r="AM142">
            <v>4646825.5754122511</v>
          </cell>
          <cell r="AN142">
            <v>-1025837.1900000001</v>
          </cell>
          <cell r="AO142">
            <v>8113866.4946729029</v>
          </cell>
          <cell r="AP142">
            <v>0</v>
          </cell>
          <cell r="AQ142">
            <v>1013693.1900000001</v>
          </cell>
          <cell r="AR142">
            <v>0</v>
          </cell>
          <cell r="AS142">
            <v>0</v>
          </cell>
          <cell r="AT142">
            <v>48649783.070085153</v>
          </cell>
          <cell r="AU142">
            <v>1.0828467437052501E-3</v>
          </cell>
          <cell r="AV142">
            <v>0</v>
          </cell>
          <cell r="AW142">
            <v>0</v>
          </cell>
          <cell r="AY142">
            <v>0</v>
          </cell>
          <cell r="AZ142">
            <v>0</v>
          </cell>
          <cell r="BA142">
            <v>0</v>
          </cell>
          <cell r="BB142">
            <v>0</v>
          </cell>
          <cell r="BC142">
            <v>0</v>
          </cell>
          <cell r="BD142">
            <v>0</v>
          </cell>
          <cell r="BE142">
            <v>0</v>
          </cell>
          <cell r="BF142">
            <v>0</v>
          </cell>
          <cell r="BG142">
            <v>0</v>
          </cell>
          <cell r="BH142">
            <v>0</v>
          </cell>
          <cell r="BJ142">
            <v>0</v>
          </cell>
          <cell r="BL142">
            <v>0</v>
          </cell>
          <cell r="BM142">
            <v>0</v>
          </cell>
          <cell r="BN142">
            <v>0</v>
          </cell>
          <cell r="BO142">
            <v>0</v>
          </cell>
          <cell r="BQ142">
            <v>0</v>
          </cell>
          <cell r="BR142">
            <v>0</v>
          </cell>
          <cell r="BS142">
            <v>0</v>
          </cell>
          <cell r="BT142">
            <v>0</v>
          </cell>
          <cell r="CB142">
            <v>0</v>
          </cell>
          <cell r="CC142">
            <v>0</v>
          </cell>
          <cell r="CD142">
            <v>0</v>
          </cell>
          <cell r="CE142">
            <v>0</v>
          </cell>
          <cell r="CF142">
            <v>0</v>
          </cell>
          <cell r="CI142">
            <v>0</v>
          </cell>
          <cell r="CJ142">
            <v>0</v>
          </cell>
          <cell r="CK142">
            <v>0</v>
          </cell>
          <cell r="CV142">
            <v>1.1182984542950423E-3</v>
          </cell>
          <cell r="DG142">
            <v>48649784</v>
          </cell>
          <cell r="DR142">
            <v>17495640.5</v>
          </cell>
          <cell r="EC142">
            <v>2.780680364345621</v>
          </cell>
          <cell r="EN142">
            <v>2.4095909012463064E-2</v>
          </cell>
        </row>
        <row r="143">
          <cell r="B143">
            <v>33206</v>
          </cell>
          <cell r="C143" t="str">
            <v>Bear Grass Charter School</v>
          </cell>
          <cell r="D143">
            <v>9.1382949996967092E-5</v>
          </cell>
          <cell r="E143">
            <v>158113.81116582092</v>
          </cell>
          <cell r="F143">
            <v>123284.96464137135</v>
          </cell>
          <cell r="G143">
            <v>-27643</v>
          </cell>
          <cell r="H143">
            <v>-44119.371620475045</v>
          </cell>
          <cell r="I143">
            <v>-1825.7428419972032</v>
          </cell>
          <cell r="J143">
            <v>133425.93629206016</v>
          </cell>
          <cell r="K143">
            <v>0</v>
          </cell>
          <cell r="L143">
            <v>-7010.4201913800871</v>
          </cell>
          <cell r="M143">
            <v>1258.0701382705172</v>
          </cell>
          <cell r="N143">
            <v>47.425923389425982</v>
          </cell>
          <cell r="O143">
            <v>-21.402800718789663</v>
          </cell>
          <cell r="P143">
            <v>0</v>
          </cell>
          <cell r="Q143">
            <v>0</v>
          </cell>
          <cell r="R143">
            <v>0</v>
          </cell>
          <cell r="S143">
            <v>335510.27070634119</v>
          </cell>
          <cell r="T143">
            <v>0</v>
          </cell>
          <cell r="U143">
            <v>667129.68146030081</v>
          </cell>
          <cell r="V143">
            <v>5032.2805530820688</v>
          </cell>
          <cell r="W143">
            <v>0</v>
          </cell>
          <cell r="X143">
            <v>672161.96201338293</v>
          </cell>
          <cell r="Y143">
            <v>138212.82</v>
          </cell>
          <cell r="Z143">
            <v>0</v>
          </cell>
          <cell r="AA143">
            <v>0</v>
          </cell>
          <cell r="AB143">
            <v>9128.7142099860157</v>
          </cell>
          <cell r="AC143">
            <v>147341.53420998601</v>
          </cell>
          <cell r="AD143" t="str">
            <v>N/A</v>
          </cell>
          <cell r="AE143">
            <v>105215</v>
          </cell>
          <cell r="AF143">
            <v>105215</v>
          </cell>
          <cell r="AG143">
            <v>105215</v>
          </cell>
          <cell r="AH143">
            <v>105215</v>
          </cell>
          <cell r="AI143">
            <v>103957</v>
          </cell>
          <cell r="AJ143">
            <v>0</v>
          </cell>
          <cell r="AK143">
            <v>524817</v>
          </cell>
          <cell r="AL143">
            <v>3187367</v>
          </cell>
          <cell r="AM143">
            <v>335510.27070634119</v>
          </cell>
          <cell r="AN143">
            <v>-72229.179999999993</v>
          </cell>
          <cell r="AO143">
            <v>663033.24780339689</v>
          </cell>
          <cell r="AP143">
            <v>0</v>
          </cell>
          <cell r="AQ143">
            <v>-138212.82</v>
          </cell>
          <cell r="AR143">
            <v>0</v>
          </cell>
          <cell r="AS143">
            <v>0</v>
          </cell>
          <cell r="AT143">
            <v>3975468.5185097381</v>
          </cell>
          <cell r="AU143">
            <v>9.6136797168055663E-5</v>
          </cell>
          <cell r="AV143">
            <v>0</v>
          </cell>
          <cell r="AW143">
            <v>0</v>
          </cell>
          <cell r="AY143">
            <v>0</v>
          </cell>
          <cell r="AZ143">
            <v>0</v>
          </cell>
          <cell r="BA143">
            <v>0</v>
          </cell>
          <cell r="BB143">
            <v>0</v>
          </cell>
          <cell r="BC143">
            <v>0</v>
          </cell>
          <cell r="BD143">
            <v>0</v>
          </cell>
          <cell r="BE143">
            <v>0</v>
          </cell>
          <cell r="BF143">
            <v>0</v>
          </cell>
          <cell r="BG143">
            <v>0</v>
          </cell>
          <cell r="BH143">
            <v>0</v>
          </cell>
          <cell r="BJ143">
            <v>0</v>
          </cell>
          <cell r="BL143">
            <v>0</v>
          </cell>
          <cell r="BM143">
            <v>0</v>
          </cell>
          <cell r="BN143">
            <v>0</v>
          </cell>
          <cell r="BO143">
            <v>0</v>
          </cell>
          <cell r="BQ143">
            <v>0</v>
          </cell>
          <cell r="BR143">
            <v>0</v>
          </cell>
          <cell r="BS143">
            <v>0</v>
          </cell>
          <cell r="BT143">
            <v>0</v>
          </cell>
          <cell r="CB143">
            <v>0</v>
          </cell>
          <cell r="CC143">
            <v>0</v>
          </cell>
          <cell r="CD143">
            <v>0</v>
          </cell>
          <cell r="CE143">
            <v>0</v>
          </cell>
          <cell r="CF143">
            <v>0</v>
          </cell>
          <cell r="CI143">
            <v>0</v>
          </cell>
          <cell r="CJ143">
            <v>0</v>
          </cell>
          <cell r="CK143">
            <v>0</v>
          </cell>
          <cell r="CV143">
            <v>9.1382949996967092E-5</v>
          </cell>
          <cell r="DG143">
            <v>3975469</v>
          </cell>
          <cell r="DR143">
            <v>1272069.9199999997</v>
          </cell>
          <cell r="EC143">
            <v>3.1251969231376848</v>
          </cell>
          <cell r="EN143">
            <v>2.4095909012463064E-2</v>
          </cell>
        </row>
        <row r="144">
          <cell r="B144">
            <v>33207</v>
          </cell>
          <cell r="C144" t="str">
            <v>Invest Collegiate Charter (Buncombe)</v>
          </cell>
          <cell r="D144">
            <v>1.8750286738630526E-4</v>
          </cell>
          <cell r="E144">
            <v>324423.6804343937</v>
          </cell>
          <cell r="F144">
            <v>252960.58374832058</v>
          </cell>
          <cell r="G144">
            <v>656385</v>
          </cell>
          <cell r="H144">
            <v>-90525.73468459498</v>
          </cell>
          <cell r="I144">
            <v>-3746.1257050233039</v>
          </cell>
          <cell r="J144">
            <v>273768.19898344367</v>
          </cell>
          <cell r="K144">
            <v>0</v>
          </cell>
          <cell r="L144">
            <v>-14384.235653480691</v>
          </cell>
          <cell r="M144">
            <v>2581.3541618719519</v>
          </cell>
          <cell r="N144">
            <v>97.310238116144703</v>
          </cell>
          <cell r="O144">
            <v>-43.915046570546558</v>
          </cell>
          <cell r="P144">
            <v>0</v>
          </cell>
          <cell r="Q144">
            <v>0</v>
          </cell>
          <cell r="R144">
            <v>0</v>
          </cell>
          <cell r="S144">
            <v>1401516.1164764767</v>
          </cell>
          <cell r="T144">
            <v>3304737</v>
          </cell>
          <cell r="U144">
            <v>1368840.9949172183</v>
          </cell>
          <cell r="V144">
            <v>10325.416647487807</v>
          </cell>
          <cell r="W144">
            <v>0</v>
          </cell>
          <cell r="X144">
            <v>4683903.4115647068</v>
          </cell>
          <cell r="Y144">
            <v>22808.76999999999</v>
          </cell>
          <cell r="Z144">
            <v>0</v>
          </cell>
          <cell r="AA144">
            <v>0</v>
          </cell>
          <cell r="AB144">
            <v>18730.628525116517</v>
          </cell>
          <cell r="AC144">
            <v>41539.398525116507</v>
          </cell>
          <cell r="AD144" t="str">
            <v>N/A</v>
          </cell>
          <cell r="AE144">
            <v>928988</v>
          </cell>
          <cell r="AF144">
            <v>928989</v>
          </cell>
          <cell r="AG144">
            <v>928989</v>
          </cell>
          <cell r="AH144">
            <v>928989</v>
          </cell>
          <cell r="AI144">
            <v>926408</v>
          </cell>
          <cell r="AJ144">
            <v>0</v>
          </cell>
          <cell r="AK144">
            <v>4642363</v>
          </cell>
          <cell r="AL144">
            <v>2250879</v>
          </cell>
          <cell r="AM144">
            <v>1401516.1164764767</v>
          </cell>
          <cell r="AN144">
            <v>-137746.23000000001</v>
          </cell>
          <cell r="AO144">
            <v>1360435.7830395899</v>
          </cell>
          <cell r="AP144">
            <v>0</v>
          </cell>
          <cell r="AQ144">
            <v>3281928.23</v>
          </cell>
          <cell r="AR144">
            <v>0</v>
          </cell>
          <cell r="AS144">
            <v>0</v>
          </cell>
          <cell r="AT144">
            <v>8157012.8995160665</v>
          </cell>
          <cell r="AU144">
            <v>6.7890614210609432E-5</v>
          </cell>
          <cell r="AV144">
            <v>0</v>
          </cell>
          <cell r="AW144">
            <v>0</v>
          </cell>
          <cell r="AY144">
            <v>0</v>
          </cell>
          <cell r="AZ144">
            <v>0</v>
          </cell>
          <cell r="BA144">
            <v>0</v>
          </cell>
          <cell r="BB144">
            <v>0</v>
          </cell>
          <cell r="BC144">
            <v>0</v>
          </cell>
          <cell r="BD144">
            <v>0</v>
          </cell>
          <cell r="BE144">
            <v>0</v>
          </cell>
          <cell r="BF144">
            <v>0</v>
          </cell>
          <cell r="BG144">
            <v>0</v>
          </cell>
          <cell r="BH144">
            <v>0</v>
          </cell>
          <cell r="BJ144">
            <v>0</v>
          </cell>
          <cell r="BL144">
            <v>0</v>
          </cell>
          <cell r="BM144">
            <v>0</v>
          </cell>
          <cell r="BN144">
            <v>0</v>
          </cell>
          <cell r="BO144">
            <v>0</v>
          </cell>
          <cell r="BQ144">
            <v>0</v>
          </cell>
          <cell r="BR144">
            <v>0</v>
          </cell>
          <cell r="BS144">
            <v>0</v>
          </cell>
          <cell r="BT144">
            <v>0</v>
          </cell>
          <cell r="CB144">
            <v>0</v>
          </cell>
          <cell r="CC144">
            <v>0</v>
          </cell>
          <cell r="CD144">
            <v>0</v>
          </cell>
          <cell r="CE144">
            <v>0</v>
          </cell>
          <cell r="CF144">
            <v>0</v>
          </cell>
          <cell r="CI144">
            <v>0</v>
          </cell>
          <cell r="CJ144">
            <v>0</v>
          </cell>
          <cell r="CK144">
            <v>0</v>
          </cell>
          <cell r="CV144">
            <v>1.8750286738630526E-4</v>
          </cell>
          <cell r="DG144">
            <v>8157012</v>
          </cell>
          <cell r="DR144">
            <v>1940969.2600000007</v>
          </cell>
          <cell r="EC144">
            <v>4.2025456910121273</v>
          </cell>
          <cell r="EN144">
            <v>2.4095909012463064E-2</v>
          </cell>
        </row>
        <row r="145">
          <cell r="B145">
            <v>33208</v>
          </cell>
          <cell r="C145" t="str">
            <v>Kipp Halifax College Prep Charter</v>
          </cell>
          <cell r="D145">
            <v>2.9970915411450654E-5</v>
          </cell>
          <cell r="E145">
            <v>51856.671950185206</v>
          </cell>
          <cell r="F145">
            <v>40433.836365458301</v>
          </cell>
          <cell r="G145">
            <v>62822</v>
          </cell>
          <cell r="H145">
            <v>-14469.854112692794</v>
          </cell>
          <cell r="I145">
            <v>-598.78986487496593</v>
          </cell>
          <cell r="J145">
            <v>43759.776308771587</v>
          </cell>
          <cell r="K145">
            <v>0</v>
          </cell>
          <cell r="L145">
            <v>-2299.2112922766401</v>
          </cell>
          <cell r="M145">
            <v>412.60994197527117</v>
          </cell>
          <cell r="N145">
            <v>15.554305680234661</v>
          </cell>
          <cell r="O145">
            <v>-7.0194880985158576</v>
          </cell>
          <cell r="P145">
            <v>0</v>
          </cell>
          <cell r="Q145">
            <v>0</v>
          </cell>
          <cell r="R145">
            <v>0</v>
          </cell>
          <cell r="S145">
            <v>181925.57411412767</v>
          </cell>
          <cell r="T145">
            <v>314109.83</v>
          </cell>
          <cell r="U145">
            <v>218798.88154385795</v>
          </cell>
          <cell r="V145">
            <v>1650.4397679010847</v>
          </cell>
          <cell r="W145">
            <v>0</v>
          </cell>
          <cell r="X145">
            <v>534559.15131175902</v>
          </cell>
          <cell r="Y145">
            <v>0</v>
          </cell>
          <cell r="Z145">
            <v>0</v>
          </cell>
          <cell r="AA145">
            <v>0</v>
          </cell>
          <cell r="AB145">
            <v>2993.9493243748298</v>
          </cell>
          <cell r="AC145">
            <v>2993.9493243748298</v>
          </cell>
          <cell r="AD145" t="str">
            <v>N/A</v>
          </cell>
          <cell r="AE145">
            <v>106396</v>
          </cell>
          <cell r="AF145">
            <v>106396</v>
          </cell>
          <cell r="AG145">
            <v>106396</v>
          </cell>
          <cell r="AH145">
            <v>106396</v>
          </cell>
          <cell r="AI145">
            <v>105983</v>
          </cell>
          <cell r="AJ145">
            <v>0</v>
          </cell>
          <cell r="AK145">
            <v>531567</v>
          </cell>
          <cell r="AL145">
            <v>618533</v>
          </cell>
          <cell r="AM145">
            <v>181925.57411412767</v>
          </cell>
          <cell r="AN145">
            <v>-28186.83</v>
          </cell>
          <cell r="AO145">
            <v>217455.37198738422</v>
          </cell>
          <cell r="AP145">
            <v>0</v>
          </cell>
          <cell r="AQ145">
            <v>314109.83</v>
          </cell>
          <cell r="AR145">
            <v>0</v>
          </cell>
          <cell r="AS145">
            <v>0</v>
          </cell>
          <cell r="AT145">
            <v>1303836.9461015121</v>
          </cell>
          <cell r="AU145">
            <v>1.8656076932907597E-5</v>
          </cell>
          <cell r="AV145">
            <v>0</v>
          </cell>
          <cell r="AW145">
            <v>0</v>
          </cell>
          <cell r="AY145">
            <v>0</v>
          </cell>
          <cell r="AZ145">
            <v>0</v>
          </cell>
          <cell r="BA145">
            <v>0</v>
          </cell>
          <cell r="BB145">
            <v>0</v>
          </cell>
          <cell r="BC145">
            <v>0</v>
          </cell>
          <cell r="BD145">
            <v>0</v>
          </cell>
          <cell r="BE145">
            <v>0</v>
          </cell>
          <cell r="BF145">
            <v>0</v>
          </cell>
          <cell r="BG145">
            <v>0</v>
          </cell>
          <cell r="BH145">
            <v>0</v>
          </cell>
          <cell r="BJ145">
            <v>0</v>
          </cell>
          <cell r="BL145">
            <v>0</v>
          </cell>
          <cell r="BM145">
            <v>0</v>
          </cell>
          <cell r="BN145">
            <v>0</v>
          </cell>
          <cell r="BO145">
            <v>0</v>
          </cell>
          <cell r="BQ145">
            <v>0</v>
          </cell>
          <cell r="BR145">
            <v>0</v>
          </cell>
          <cell r="BS145">
            <v>0</v>
          </cell>
          <cell r="BT145">
            <v>0</v>
          </cell>
          <cell r="CB145">
            <v>0</v>
          </cell>
          <cell r="CC145">
            <v>0</v>
          </cell>
          <cell r="CD145">
            <v>0</v>
          </cell>
          <cell r="CE145">
            <v>0</v>
          </cell>
          <cell r="CF145">
            <v>0</v>
          </cell>
          <cell r="CI145">
            <v>0</v>
          </cell>
          <cell r="CJ145">
            <v>0</v>
          </cell>
          <cell r="CK145">
            <v>0</v>
          </cell>
          <cell r="CV145">
            <v>2.9970915411450654E-5</v>
          </cell>
          <cell r="DG145">
            <v>1303837</v>
          </cell>
          <cell r="DR145">
            <v>364821.84</v>
          </cell>
          <cell r="EC145">
            <v>3.5739006195462419</v>
          </cell>
          <cell r="EN145">
            <v>2.4095909012463064E-2</v>
          </cell>
        </row>
        <row r="146">
          <cell r="B146">
            <v>33209</v>
          </cell>
          <cell r="C146" t="str">
            <v>Pioneer Springs Community Charter</v>
          </cell>
          <cell r="D146">
            <v>6.9109201951951491E-5</v>
          </cell>
          <cell r="E146">
            <v>119575.03350038601</v>
          </cell>
          <cell r="F146">
            <v>93235.395873327638</v>
          </cell>
          <cell r="G146">
            <v>142841</v>
          </cell>
          <cell r="H146">
            <v>-33365.68324193739</v>
          </cell>
          <cell r="I146">
            <v>-1380.7349268556359</v>
          </cell>
          <cell r="J146">
            <v>100904.59956854352</v>
          </cell>
          <cell r="K146">
            <v>0</v>
          </cell>
          <cell r="L146">
            <v>-5301.6951716945496</v>
          </cell>
          <cell r="M146">
            <v>951.42718918947457</v>
          </cell>
          <cell r="N146">
            <v>35.866293629023787</v>
          </cell>
          <cell r="O146">
            <v>-16.18606618916656</v>
          </cell>
          <cell r="P146">
            <v>0</v>
          </cell>
          <cell r="Q146">
            <v>0</v>
          </cell>
          <cell r="R146">
            <v>0</v>
          </cell>
          <cell r="S146">
            <v>417479.02301839902</v>
          </cell>
          <cell r="T146">
            <v>727344</v>
          </cell>
          <cell r="U146">
            <v>504522.99784271762</v>
          </cell>
          <cell r="V146">
            <v>3805.7087567578983</v>
          </cell>
          <cell r="W146">
            <v>0</v>
          </cell>
          <cell r="X146">
            <v>1235672.7065994756</v>
          </cell>
          <cell r="Y146">
            <v>13140.879999999997</v>
          </cell>
          <cell r="Z146">
            <v>0</v>
          </cell>
          <cell r="AA146">
            <v>0</v>
          </cell>
          <cell r="AB146">
            <v>6903.6746342781789</v>
          </cell>
          <cell r="AC146">
            <v>20044.554634278174</v>
          </cell>
          <cell r="AD146" t="str">
            <v>N/A</v>
          </cell>
          <cell r="AE146">
            <v>243316</v>
          </cell>
          <cell r="AF146">
            <v>243316</v>
          </cell>
          <cell r="AG146">
            <v>243316</v>
          </cell>
          <cell r="AH146">
            <v>243316</v>
          </cell>
          <cell r="AI146">
            <v>242365</v>
          </cell>
          <cell r="AJ146">
            <v>0</v>
          </cell>
          <cell r="AK146">
            <v>1215629</v>
          </cell>
          <cell r="AL146">
            <v>1418468</v>
          </cell>
          <cell r="AM146">
            <v>417479.02301839902</v>
          </cell>
          <cell r="AN146">
            <v>-45089.120000000003</v>
          </cell>
          <cell r="AO146">
            <v>501425.03196519736</v>
          </cell>
          <cell r="AP146">
            <v>0</v>
          </cell>
          <cell r="AQ146">
            <v>714203.12</v>
          </cell>
          <cell r="AR146">
            <v>0</v>
          </cell>
          <cell r="AS146">
            <v>0</v>
          </cell>
          <cell r="AT146">
            <v>3006486.0549835963</v>
          </cell>
          <cell r="AU146">
            <v>4.2783569407861607E-5</v>
          </cell>
          <cell r="AV146">
            <v>0</v>
          </cell>
          <cell r="AW146">
            <v>0</v>
          </cell>
          <cell r="AY146">
            <v>0</v>
          </cell>
          <cell r="AZ146">
            <v>0</v>
          </cell>
          <cell r="BA146">
            <v>0</v>
          </cell>
          <cell r="BB146">
            <v>0</v>
          </cell>
          <cell r="BC146">
            <v>0</v>
          </cell>
          <cell r="BD146">
            <v>0</v>
          </cell>
          <cell r="BE146">
            <v>0</v>
          </cell>
          <cell r="BF146">
            <v>0</v>
          </cell>
          <cell r="BG146">
            <v>0</v>
          </cell>
          <cell r="BH146">
            <v>0</v>
          </cell>
          <cell r="BJ146">
            <v>0</v>
          </cell>
          <cell r="BL146">
            <v>0</v>
          </cell>
          <cell r="BM146">
            <v>0</v>
          </cell>
          <cell r="BN146">
            <v>0</v>
          </cell>
          <cell r="BO146">
            <v>0</v>
          </cell>
          <cell r="BQ146">
            <v>0</v>
          </cell>
          <cell r="BR146">
            <v>0</v>
          </cell>
          <cell r="BS146">
            <v>0</v>
          </cell>
          <cell r="BT146">
            <v>0</v>
          </cell>
          <cell r="CB146">
            <v>0</v>
          </cell>
          <cell r="CC146">
            <v>0</v>
          </cell>
          <cell r="CD146">
            <v>0</v>
          </cell>
          <cell r="CE146">
            <v>0</v>
          </cell>
          <cell r="CF146">
            <v>0</v>
          </cell>
          <cell r="CI146">
            <v>0</v>
          </cell>
          <cell r="CJ146">
            <v>0</v>
          </cell>
          <cell r="CK146">
            <v>0</v>
          </cell>
          <cell r="CV146">
            <v>6.9109201951951491E-5</v>
          </cell>
          <cell r="DG146">
            <v>3006485</v>
          </cell>
          <cell r="DR146">
            <v>801128.51</v>
          </cell>
          <cell r="EC146">
            <v>3.752812392109226</v>
          </cell>
          <cell r="EN146">
            <v>2.4095909012463064E-2</v>
          </cell>
        </row>
        <row r="147">
          <cell r="B147">
            <v>33300</v>
          </cell>
          <cell r="C147" t="str">
            <v>Edgecombe County Schools</v>
          </cell>
          <cell r="D147">
            <v>1.9979924577220956E-3</v>
          </cell>
          <cell r="E147">
            <v>3456992.8217626</v>
          </cell>
          <cell r="F147">
            <v>2695496.5834673797</v>
          </cell>
          <cell r="G147">
            <v>-66132</v>
          </cell>
          <cell r="H147">
            <v>-964623.83562878007</v>
          </cell>
          <cell r="I147">
            <v>-39917.954368638602</v>
          </cell>
          <cell r="J147">
            <v>2917218.3036867674</v>
          </cell>
          <cell r="K147">
            <v>0</v>
          </cell>
          <cell r="L147">
            <v>-153275.49251041879</v>
          </cell>
          <cell r="M147">
            <v>27506.38546504913</v>
          </cell>
          <cell r="N147">
            <v>1036.9181257086132</v>
          </cell>
          <cell r="O147">
            <v>-467.94981352309202</v>
          </cell>
          <cell r="P147">
            <v>0</v>
          </cell>
          <cell r="Q147">
            <v>0</v>
          </cell>
          <cell r="R147">
            <v>0</v>
          </cell>
          <cell r="S147">
            <v>7873833.7801861446</v>
          </cell>
          <cell r="T147">
            <v>0</v>
          </cell>
          <cell r="U147">
            <v>14586091.518433837</v>
          </cell>
          <cell r="V147">
            <v>110025.54186019652</v>
          </cell>
          <cell r="W147">
            <v>0</v>
          </cell>
          <cell r="X147">
            <v>14696117.060294034</v>
          </cell>
          <cell r="Y147">
            <v>330660.01</v>
          </cell>
          <cell r="Z147">
            <v>0</v>
          </cell>
          <cell r="AA147">
            <v>0</v>
          </cell>
          <cell r="AB147">
            <v>199589.77184319301</v>
          </cell>
          <cell r="AC147">
            <v>530249.78184319299</v>
          </cell>
          <cell r="AD147" t="str">
            <v>N/A</v>
          </cell>
          <cell r="AE147">
            <v>2838675</v>
          </cell>
          <cell r="AF147">
            <v>2838675</v>
          </cell>
          <cell r="AG147">
            <v>2838675</v>
          </cell>
          <cell r="AH147">
            <v>2838675</v>
          </cell>
          <cell r="AI147">
            <v>2811168</v>
          </cell>
          <cell r="AJ147">
            <v>0</v>
          </cell>
          <cell r="AK147">
            <v>14165868</v>
          </cell>
          <cell r="AL147">
            <v>66604119</v>
          </cell>
          <cell r="AM147">
            <v>7873833.7801861446</v>
          </cell>
          <cell r="AN147">
            <v>-1724356.99</v>
          </cell>
          <cell r="AO147">
            <v>14496527.288450843</v>
          </cell>
          <cell r="AP147">
            <v>0</v>
          </cell>
          <cell r="AQ147">
            <v>-330660.01</v>
          </cell>
          <cell r="AR147">
            <v>0</v>
          </cell>
          <cell r="AS147">
            <v>0</v>
          </cell>
          <cell r="AT147">
            <v>86919463.068636984</v>
          </cell>
          <cell r="AU147">
            <v>2.0089017525020784E-3</v>
          </cell>
          <cell r="AV147">
            <v>0</v>
          </cell>
          <cell r="AW147">
            <v>0</v>
          </cell>
          <cell r="AY147">
            <v>0</v>
          </cell>
          <cell r="AZ147">
            <v>0</v>
          </cell>
          <cell r="BA147">
            <v>0</v>
          </cell>
          <cell r="BB147">
            <v>0</v>
          </cell>
          <cell r="BC147">
            <v>0</v>
          </cell>
          <cell r="BD147">
            <v>0</v>
          </cell>
          <cell r="BE147">
            <v>0</v>
          </cell>
          <cell r="BF147">
            <v>0</v>
          </cell>
          <cell r="BG147">
            <v>0</v>
          </cell>
          <cell r="BH147">
            <v>0</v>
          </cell>
          <cell r="BJ147">
            <v>0</v>
          </cell>
          <cell r="BL147">
            <v>0</v>
          </cell>
          <cell r="BM147">
            <v>0</v>
          </cell>
          <cell r="BN147">
            <v>0</v>
          </cell>
          <cell r="BO147">
            <v>0</v>
          </cell>
          <cell r="BQ147">
            <v>0</v>
          </cell>
          <cell r="BR147">
            <v>0</v>
          </cell>
          <cell r="BS147">
            <v>0</v>
          </cell>
          <cell r="BT147">
            <v>0</v>
          </cell>
          <cell r="CB147">
            <v>0</v>
          </cell>
          <cell r="CC147">
            <v>0</v>
          </cell>
          <cell r="CD147">
            <v>0</v>
          </cell>
          <cell r="CE147">
            <v>0</v>
          </cell>
          <cell r="CF147">
            <v>0</v>
          </cell>
          <cell r="CI147">
            <v>0</v>
          </cell>
          <cell r="CJ147">
            <v>0</v>
          </cell>
          <cell r="CK147">
            <v>0</v>
          </cell>
          <cell r="CV147">
            <v>1.9979924577220956E-3</v>
          </cell>
          <cell r="DG147">
            <v>86919463</v>
          </cell>
          <cell r="DR147">
            <v>30152921.930000052</v>
          </cell>
          <cell r="EC147">
            <v>2.8826215648945519</v>
          </cell>
          <cell r="EN147">
            <v>2.4095909012463064E-2</v>
          </cell>
        </row>
        <row r="148">
          <cell r="B148">
            <v>33305</v>
          </cell>
          <cell r="C148" t="str">
            <v>Edgecombe Technical College</v>
          </cell>
          <cell r="D148">
            <v>5.0947246059903392E-4</v>
          </cell>
          <cell r="E148">
            <v>881506.15002049413</v>
          </cell>
          <cell r="F148">
            <v>687330.56103779713</v>
          </cell>
          <cell r="G148">
            <v>-132634</v>
          </cell>
          <cell r="H148">
            <v>-245971.53867666362</v>
          </cell>
          <cell r="I148">
            <v>-10178.76636904652</v>
          </cell>
          <cell r="J148">
            <v>743867.86673774396</v>
          </cell>
          <cell r="K148">
            <v>0</v>
          </cell>
          <cell r="L148">
            <v>-39084.052603402517</v>
          </cell>
          <cell r="M148">
            <v>7013.9133062799983</v>
          </cell>
          <cell r="N148">
            <v>264.40601760168664</v>
          </cell>
          <cell r="O148">
            <v>-119.32354499689974</v>
          </cell>
          <cell r="P148">
            <v>0</v>
          </cell>
          <cell r="Q148">
            <v>0</v>
          </cell>
          <cell r="R148">
            <v>0</v>
          </cell>
          <cell r="S148">
            <v>1891995.2159258076</v>
          </cell>
          <cell r="T148">
            <v>87548.70000000007</v>
          </cell>
          <cell r="U148">
            <v>3719339.3336887197</v>
          </cell>
          <cell r="V148">
            <v>28055.653225119993</v>
          </cell>
          <cell r="W148">
            <v>0</v>
          </cell>
          <cell r="X148">
            <v>3834943.68691384</v>
          </cell>
          <cell r="Y148">
            <v>750722</v>
          </cell>
          <cell r="Z148">
            <v>0</v>
          </cell>
          <cell r="AA148">
            <v>0</v>
          </cell>
          <cell r="AB148">
            <v>50893.831845232591</v>
          </cell>
          <cell r="AC148">
            <v>801615.83184523263</v>
          </cell>
          <cell r="AD148" t="str">
            <v>N/A</v>
          </cell>
          <cell r="AE148">
            <v>608069</v>
          </cell>
          <cell r="AF148">
            <v>608068</v>
          </cell>
          <cell r="AG148">
            <v>608068</v>
          </cell>
          <cell r="AH148">
            <v>608068</v>
          </cell>
          <cell r="AI148">
            <v>601054</v>
          </cell>
          <cell r="AJ148">
            <v>0</v>
          </cell>
          <cell r="AK148">
            <v>3033327</v>
          </cell>
          <cell r="AL148">
            <v>17792167</v>
          </cell>
          <cell r="AM148">
            <v>1891995.2159258076</v>
          </cell>
          <cell r="AN148">
            <v>-553706.70000000007</v>
          </cell>
          <cell r="AO148">
            <v>3696501.1550686075</v>
          </cell>
          <cell r="AP148">
            <v>0</v>
          </cell>
          <cell r="AQ148">
            <v>-663173.29999999993</v>
          </cell>
          <cell r="AR148">
            <v>0</v>
          </cell>
          <cell r="AS148">
            <v>0</v>
          </cell>
          <cell r="AT148">
            <v>22163783.370994415</v>
          </cell>
          <cell r="AU148">
            <v>5.3664421705445478E-4</v>
          </cell>
          <cell r="AV148">
            <v>0</v>
          </cell>
          <cell r="AW148">
            <v>0</v>
          </cell>
          <cell r="AY148">
            <v>0</v>
          </cell>
          <cell r="AZ148">
            <v>0</v>
          </cell>
          <cell r="BA148">
            <v>0</v>
          </cell>
          <cell r="BB148">
            <v>0</v>
          </cell>
          <cell r="BC148">
            <v>0</v>
          </cell>
          <cell r="BD148">
            <v>0</v>
          </cell>
          <cell r="BE148">
            <v>0</v>
          </cell>
          <cell r="BF148">
            <v>0</v>
          </cell>
          <cell r="BG148">
            <v>0</v>
          </cell>
          <cell r="BH148">
            <v>0</v>
          </cell>
          <cell r="BJ148">
            <v>0</v>
          </cell>
          <cell r="BL148">
            <v>0</v>
          </cell>
          <cell r="BM148">
            <v>0</v>
          </cell>
          <cell r="BN148">
            <v>0</v>
          </cell>
          <cell r="BO148">
            <v>0</v>
          </cell>
          <cell r="BQ148">
            <v>0</v>
          </cell>
          <cell r="BR148">
            <v>0</v>
          </cell>
          <cell r="BS148">
            <v>0</v>
          </cell>
          <cell r="BT148">
            <v>0</v>
          </cell>
          <cell r="CB148">
            <v>0</v>
          </cell>
          <cell r="CC148">
            <v>0</v>
          </cell>
          <cell r="CD148">
            <v>0</v>
          </cell>
          <cell r="CE148">
            <v>0</v>
          </cell>
          <cell r="CF148">
            <v>0</v>
          </cell>
          <cell r="CI148">
            <v>0</v>
          </cell>
          <cell r="CJ148">
            <v>0</v>
          </cell>
          <cell r="CK148">
            <v>0</v>
          </cell>
          <cell r="CV148">
            <v>5.0947246059903392E-4</v>
          </cell>
          <cell r="DG148">
            <v>22163784</v>
          </cell>
          <cell r="DR148">
            <v>9481893.4399999995</v>
          </cell>
          <cell r="EC148">
            <v>2.3374850329471748</v>
          </cell>
          <cell r="EN148">
            <v>2.4095909012463064E-2</v>
          </cell>
        </row>
        <row r="149">
          <cell r="B149">
            <v>33400</v>
          </cell>
          <cell r="C149" t="str">
            <v>Winston-Salem-Forsyth County Schools</v>
          </cell>
          <cell r="D149">
            <v>1.7769357204634899E-2</v>
          </cell>
          <cell r="E149">
            <v>30745131.227268424</v>
          </cell>
          <cell r="F149">
            <v>23972683.905980468</v>
          </cell>
          <cell r="G149">
            <v>89100</v>
          </cell>
          <cell r="H149">
            <v>-8578984.0883257985</v>
          </cell>
          <cell r="I149">
            <v>-355014.54838490469</v>
          </cell>
          <cell r="J149">
            <v>25944589.471177764</v>
          </cell>
          <cell r="K149">
            <v>0</v>
          </cell>
          <cell r="L149">
            <v>-1363171.8010783424</v>
          </cell>
          <cell r="M149">
            <v>244630.94785356766</v>
          </cell>
          <cell r="N149">
            <v>9221.9410020614196</v>
          </cell>
          <cell r="O149">
            <v>-4161.7611508975397</v>
          </cell>
          <cell r="P149">
            <v>0</v>
          </cell>
          <cell r="Q149">
            <v>0</v>
          </cell>
          <cell r="R149">
            <v>0</v>
          </cell>
          <cell r="S149">
            <v>70704025.294342324</v>
          </cell>
          <cell r="T149">
            <v>445495.31000000238</v>
          </cell>
          <cell r="U149">
            <v>129722947.35588881</v>
          </cell>
          <cell r="V149">
            <v>978523.79141427064</v>
          </cell>
          <cell r="W149">
            <v>0</v>
          </cell>
          <cell r="X149">
            <v>131146966.45730309</v>
          </cell>
          <cell r="Y149">
            <v>0</v>
          </cell>
          <cell r="Z149">
            <v>0</v>
          </cell>
          <cell r="AA149">
            <v>0</v>
          </cell>
          <cell r="AB149">
            <v>1775072.7419245234</v>
          </cell>
          <cell r="AC149">
            <v>1775072.7419245234</v>
          </cell>
          <cell r="AD149" t="str">
            <v>N/A</v>
          </cell>
          <cell r="AE149">
            <v>25923305</v>
          </cell>
          <cell r="AF149">
            <v>25923306</v>
          </cell>
          <cell r="AG149">
            <v>25923306</v>
          </cell>
          <cell r="AH149">
            <v>25923306</v>
          </cell>
          <cell r="AI149">
            <v>25678675</v>
          </cell>
          <cell r="AJ149">
            <v>0</v>
          </cell>
          <cell r="AK149">
            <v>129371898</v>
          </cell>
          <cell r="AL149">
            <v>588665314</v>
          </cell>
          <cell r="AM149">
            <v>70704025.294342324</v>
          </cell>
          <cell r="AN149">
            <v>-15713796.310000002</v>
          </cell>
          <cell r="AO149">
            <v>128926398.40537857</v>
          </cell>
          <cell r="AP149">
            <v>0</v>
          </cell>
          <cell r="AQ149">
            <v>445495.31000000238</v>
          </cell>
          <cell r="AR149">
            <v>0</v>
          </cell>
          <cell r="AS149">
            <v>0</v>
          </cell>
          <cell r="AT149">
            <v>773027436.69972086</v>
          </cell>
          <cell r="AU149">
            <v>1.7755219836229876E-2</v>
          </cell>
          <cell r="AV149">
            <v>0</v>
          </cell>
          <cell r="AW149">
            <v>0</v>
          </cell>
          <cell r="AY149">
            <v>0</v>
          </cell>
          <cell r="AZ149">
            <v>0</v>
          </cell>
          <cell r="BA149">
            <v>0</v>
          </cell>
          <cell r="BB149">
            <v>0</v>
          </cell>
          <cell r="BC149">
            <v>0</v>
          </cell>
          <cell r="BD149">
            <v>0</v>
          </cell>
          <cell r="BE149">
            <v>0</v>
          </cell>
          <cell r="BF149">
            <v>0</v>
          </cell>
          <cell r="BG149">
            <v>0</v>
          </cell>
          <cell r="BH149">
            <v>0</v>
          </cell>
          <cell r="BJ149">
            <v>0</v>
          </cell>
          <cell r="BL149">
            <v>0</v>
          </cell>
          <cell r="BM149">
            <v>0</v>
          </cell>
          <cell r="BN149">
            <v>0</v>
          </cell>
          <cell r="BO149">
            <v>0</v>
          </cell>
          <cell r="BQ149">
            <v>0</v>
          </cell>
          <cell r="BR149">
            <v>0</v>
          </cell>
          <cell r="BS149">
            <v>0</v>
          </cell>
          <cell r="BT149">
            <v>0</v>
          </cell>
          <cell r="CB149">
            <v>0</v>
          </cell>
          <cell r="CC149">
            <v>0</v>
          </cell>
          <cell r="CD149">
            <v>0</v>
          </cell>
          <cell r="CE149">
            <v>0</v>
          </cell>
          <cell r="CF149">
            <v>0</v>
          </cell>
          <cell r="CI149">
            <v>0</v>
          </cell>
          <cell r="CJ149">
            <v>0</v>
          </cell>
          <cell r="CK149">
            <v>0</v>
          </cell>
          <cell r="CV149">
            <v>1.7769357204634899E-2</v>
          </cell>
          <cell r="DG149">
            <v>773027436</v>
          </cell>
          <cell r="DR149">
            <v>271727145.94999874</v>
          </cell>
          <cell r="EC149">
            <v>2.8448664313511278</v>
          </cell>
          <cell r="EN149">
            <v>2.4095909012463064E-2</v>
          </cell>
        </row>
        <row r="150">
          <cell r="B150">
            <v>33402</v>
          </cell>
          <cell r="C150" t="str">
            <v>Arts Based Elementary Charter</v>
          </cell>
          <cell r="D150">
            <v>1.4056542009747432E-4</v>
          </cell>
          <cell r="E150">
            <v>243210.95226706928</v>
          </cell>
          <cell r="F150">
            <v>189637.1571183879</v>
          </cell>
          <cell r="G150">
            <v>43162</v>
          </cell>
          <cell r="H150">
            <v>-67864.497769819078</v>
          </cell>
          <cell r="I150">
            <v>-2808.360964313486</v>
          </cell>
          <cell r="J150">
            <v>205236.0181786071</v>
          </cell>
          <cell r="K150">
            <v>0</v>
          </cell>
          <cell r="L150">
            <v>-10783.441104646583</v>
          </cell>
          <cell r="M150">
            <v>1935.1657776855752</v>
          </cell>
          <cell r="N150">
            <v>72.950641722187228</v>
          </cell>
          <cell r="O150">
            <v>-32.921827041029459</v>
          </cell>
          <cell r="P150">
            <v>0</v>
          </cell>
          <cell r="Q150">
            <v>0</v>
          </cell>
          <cell r="R150">
            <v>0</v>
          </cell>
          <cell r="S150">
            <v>601765.02231765189</v>
          </cell>
          <cell r="T150">
            <v>232721</v>
          </cell>
          <cell r="U150">
            <v>1026180.0908930356</v>
          </cell>
          <cell r="V150">
            <v>7740.6631107423009</v>
          </cell>
          <cell r="W150">
            <v>0</v>
          </cell>
          <cell r="X150">
            <v>1266641.7540037781</v>
          </cell>
          <cell r="Y150">
            <v>16910.510000000009</v>
          </cell>
          <cell r="Z150">
            <v>0</v>
          </cell>
          <cell r="AA150">
            <v>0</v>
          </cell>
          <cell r="AB150">
            <v>14041.804821567428</v>
          </cell>
          <cell r="AC150">
            <v>30952.314821567437</v>
          </cell>
          <cell r="AD150" t="str">
            <v>N/A</v>
          </cell>
          <cell r="AE150">
            <v>247525</v>
          </cell>
          <cell r="AF150">
            <v>247525</v>
          </cell>
          <cell r="AG150">
            <v>247525</v>
          </cell>
          <cell r="AH150">
            <v>247525</v>
          </cell>
          <cell r="AI150">
            <v>245590</v>
          </cell>
          <cell r="AJ150">
            <v>0</v>
          </cell>
          <cell r="AK150">
            <v>1235690</v>
          </cell>
          <cell r="AL150">
            <v>4381110</v>
          </cell>
          <cell r="AM150">
            <v>601765.02231765189</v>
          </cell>
          <cell r="AN150">
            <v>-103491.48999999999</v>
          </cell>
          <cell r="AO150">
            <v>1019878.9491822105</v>
          </cell>
          <cell r="AP150">
            <v>0</v>
          </cell>
          <cell r="AQ150">
            <v>215810.49</v>
          </cell>
          <cell r="AR150">
            <v>0</v>
          </cell>
          <cell r="AS150">
            <v>0</v>
          </cell>
          <cell r="AT150">
            <v>6115072.9714998621</v>
          </cell>
          <cell r="AU150">
            <v>1.3214227145512793E-4</v>
          </cell>
          <cell r="AV150">
            <v>0</v>
          </cell>
          <cell r="AW150">
            <v>0</v>
          </cell>
          <cell r="AY150">
            <v>0</v>
          </cell>
          <cell r="AZ150">
            <v>0</v>
          </cell>
          <cell r="BA150">
            <v>0</v>
          </cell>
          <cell r="BB150">
            <v>0</v>
          </cell>
          <cell r="BC150">
            <v>0</v>
          </cell>
          <cell r="BD150">
            <v>0</v>
          </cell>
          <cell r="BE150">
            <v>0</v>
          </cell>
          <cell r="BF150">
            <v>0</v>
          </cell>
          <cell r="BG150">
            <v>0</v>
          </cell>
          <cell r="BH150">
            <v>0</v>
          </cell>
          <cell r="BJ150">
            <v>0</v>
          </cell>
          <cell r="BL150">
            <v>0</v>
          </cell>
          <cell r="BM150">
            <v>0</v>
          </cell>
          <cell r="BN150">
            <v>0</v>
          </cell>
          <cell r="BO150">
            <v>0</v>
          </cell>
          <cell r="BQ150">
            <v>0</v>
          </cell>
          <cell r="BR150">
            <v>0</v>
          </cell>
          <cell r="BS150">
            <v>0</v>
          </cell>
          <cell r="BT150">
            <v>0</v>
          </cell>
          <cell r="CB150">
            <v>0</v>
          </cell>
          <cell r="CC150">
            <v>0</v>
          </cell>
          <cell r="CD150">
            <v>0</v>
          </cell>
          <cell r="CE150">
            <v>0</v>
          </cell>
          <cell r="CF150">
            <v>0</v>
          </cell>
          <cell r="CI150">
            <v>0</v>
          </cell>
          <cell r="CJ150">
            <v>0</v>
          </cell>
          <cell r="CK150">
            <v>0</v>
          </cell>
          <cell r="CV150">
            <v>1.4056542009747432E-4</v>
          </cell>
          <cell r="DG150">
            <v>6115074</v>
          </cell>
          <cell r="DR150">
            <v>1807378.6900000004</v>
          </cell>
          <cell r="EC150">
            <v>3.3833938807810102</v>
          </cell>
          <cell r="EN150">
            <v>2.4095909012463064E-2</v>
          </cell>
        </row>
        <row r="151">
          <cell r="B151">
            <v>33405</v>
          </cell>
          <cell r="C151" t="str">
            <v>Forsyth Technical Institute</v>
          </cell>
          <cell r="D151">
            <v>1.7860272560133689E-3</v>
          </cell>
          <cell r="E151">
            <v>3090243.5990923853</v>
          </cell>
          <cell r="F151">
            <v>2409533.8037723838</v>
          </cell>
          <cell r="G151">
            <v>19382</v>
          </cell>
          <cell r="H151">
            <v>-862287.77069427492</v>
          </cell>
          <cell r="I151">
            <v>-35683.09491416657</v>
          </cell>
          <cell r="J151">
            <v>2607733.2684557876</v>
          </cell>
          <cell r="K151">
            <v>0</v>
          </cell>
          <cell r="L151">
            <v>-137014.63498745495</v>
          </cell>
          <cell r="M151">
            <v>24588.25806129289</v>
          </cell>
          <cell r="N151">
            <v>926.91242532581816</v>
          </cell>
          <cell r="O151">
            <v>-418.30544363089109</v>
          </cell>
          <cell r="P151">
            <v>0</v>
          </cell>
          <cell r="Q151">
            <v>0</v>
          </cell>
          <cell r="R151">
            <v>0</v>
          </cell>
          <cell r="S151">
            <v>7117004.0357676493</v>
          </cell>
          <cell r="T151">
            <v>96910.160000000149</v>
          </cell>
          <cell r="U151">
            <v>13038666.342278937</v>
          </cell>
          <cell r="V151">
            <v>98353.032245171562</v>
          </cell>
          <cell r="W151">
            <v>0</v>
          </cell>
          <cell r="X151">
            <v>13233929.534524109</v>
          </cell>
          <cell r="Y151">
            <v>0</v>
          </cell>
          <cell r="Z151">
            <v>0</v>
          </cell>
          <cell r="AA151">
            <v>0</v>
          </cell>
          <cell r="AB151">
            <v>178415.47457083286</v>
          </cell>
          <cell r="AC151">
            <v>178415.47457083286</v>
          </cell>
          <cell r="AD151" t="str">
            <v>N/A</v>
          </cell>
          <cell r="AE151">
            <v>2616020</v>
          </cell>
          <cell r="AF151">
            <v>2616021</v>
          </cell>
          <cell r="AG151">
            <v>2616021</v>
          </cell>
          <cell r="AH151">
            <v>2616021</v>
          </cell>
          <cell r="AI151">
            <v>2591433</v>
          </cell>
          <cell r="AJ151">
            <v>0</v>
          </cell>
          <cell r="AK151">
            <v>13055516</v>
          </cell>
          <cell r="AL151">
            <v>59204762</v>
          </cell>
          <cell r="AM151">
            <v>7117004.0357676493</v>
          </cell>
          <cell r="AN151">
            <v>-1679024.1600000001</v>
          </cell>
          <cell r="AO151">
            <v>12958603.899953278</v>
          </cell>
          <cell r="AP151">
            <v>0</v>
          </cell>
          <cell r="AQ151">
            <v>96910.160000000149</v>
          </cell>
          <cell r="AR151">
            <v>0</v>
          </cell>
          <cell r="AS151">
            <v>0</v>
          </cell>
          <cell r="AT151">
            <v>77698255.935720921</v>
          </cell>
          <cell r="AU151">
            <v>1.7857236360827411E-3</v>
          </cell>
          <cell r="AV151">
            <v>0</v>
          </cell>
          <cell r="AW151">
            <v>0</v>
          </cell>
          <cell r="AY151">
            <v>0</v>
          </cell>
          <cell r="AZ151">
            <v>0</v>
          </cell>
          <cell r="BA151">
            <v>0</v>
          </cell>
          <cell r="BB151">
            <v>0</v>
          </cell>
          <cell r="BC151">
            <v>0</v>
          </cell>
          <cell r="BD151">
            <v>0</v>
          </cell>
          <cell r="BE151">
            <v>0</v>
          </cell>
          <cell r="BF151">
            <v>0</v>
          </cell>
          <cell r="BG151">
            <v>0</v>
          </cell>
          <cell r="BH151">
            <v>0</v>
          </cell>
          <cell r="BJ151">
            <v>0</v>
          </cell>
          <cell r="BL151">
            <v>0</v>
          </cell>
          <cell r="BM151">
            <v>0</v>
          </cell>
          <cell r="BN151">
            <v>0</v>
          </cell>
          <cell r="BO151">
            <v>0</v>
          </cell>
          <cell r="BQ151">
            <v>0</v>
          </cell>
          <cell r="BR151">
            <v>0</v>
          </cell>
          <cell r="BS151">
            <v>0</v>
          </cell>
          <cell r="BT151">
            <v>0</v>
          </cell>
          <cell r="CB151">
            <v>0</v>
          </cell>
          <cell r="CC151">
            <v>0</v>
          </cell>
          <cell r="CD151">
            <v>0</v>
          </cell>
          <cell r="CE151">
            <v>0</v>
          </cell>
          <cell r="CF151">
            <v>0</v>
          </cell>
          <cell r="CI151">
            <v>0</v>
          </cell>
          <cell r="CJ151">
            <v>0</v>
          </cell>
          <cell r="CK151">
            <v>0</v>
          </cell>
          <cell r="CV151">
            <v>1.7860272560133689E-3</v>
          </cell>
          <cell r="DG151">
            <v>77698256</v>
          </cell>
          <cell r="DR151">
            <v>29326717.320000004</v>
          </cell>
          <cell r="EC151">
            <v>2.6494017435429758</v>
          </cell>
          <cell r="EN151">
            <v>2.4095909012463064E-2</v>
          </cell>
        </row>
        <row r="152">
          <cell r="B152">
            <v>33500</v>
          </cell>
          <cell r="C152" t="str">
            <v>Franklin County Schools</v>
          </cell>
          <cell r="D152">
            <v>2.9704637198475579E-3</v>
          </cell>
          <cell r="E152">
            <v>5139594.8553913683</v>
          </cell>
          <cell r="F152">
            <v>4007459.9767466127</v>
          </cell>
          <cell r="G152">
            <v>596271</v>
          </cell>
          <cell r="H152">
            <v>-1434129.5914111184</v>
          </cell>
          <cell r="I152">
            <v>-59346.988405430755</v>
          </cell>
          <cell r="J152">
            <v>4337099.0218132632</v>
          </cell>
          <cell r="K152">
            <v>0</v>
          </cell>
          <cell r="L152">
            <v>-227878.382565593</v>
          </cell>
          <cell r="M152">
            <v>40894.408671203993</v>
          </cell>
          <cell r="N152">
            <v>1541.6112613264856</v>
          </cell>
          <cell r="O152">
            <v>-695.71230782549651</v>
          </cell>
          <cell r="P152">
            <v>0</v>
          </cell>
          <cell r="Q152">
            <v>0</v>
          </cell>
          <cell r="R152">
            <v>0</v>
          </cell>
          <cell r="S152">
            <v>12400810.199193807</v>
          </cell>
          <cell r="T152">
            <v>3054213</v>
          </cell>
          <cell r="U152">
            <v>21685495.109066315</v>
          </cell>
          <cell r="V152">
            <v>163577.63468481597</v>
          </cell>
          <cell r="W152">
            <v>0</v>
          </cell>
          <cell r="X152">
            <v>24903285.743751131</v>
          </cell>
          <cell r="Y152">
            <v>72861.060000000522</v>
          </cell>
          <cell r="Z152">
            <v>0</v>
          </cell>
          <cell r="AA152">
            <v>0</v>
          </cell>
          <cell r="AB152">
            <v>296734.94202715374</v>
          </cell>
          <cell r="AC152">
            <v>369596.00202715426</v>
          </cell>
          <cell r="AD152" t="str">
            <v>N/A</v>
          </cell>
          <cell r="AE152">
            <v>4914917</v>
          </cell>
          <cell r="AF152">
            <v>4914917</v>
          </cell>
          <cell r="AG152">
            <v>4914917</v>
          </cell>
          <cell r="AH152">
            <v>4914917</v>
          </cell>
          <cell r="AI152">
            <v>4874023</v>
          </cell>
          <cell r="AJ152">
            <v>0</v>
          </cell>
          <cell r="AK152">
            <v>24533691</v>
          </cell>
          <cell r="AL152">
            <v>94819163</v>
          </cell>
          <cell r="AM152">
            <v>12400810.199193807</v>
          </cell>
          <cell r="AN152">
            <v>-2528393.9399999995</v>
          </cell>
          <cell r="AO152">
            <v>21552337.801723979</v>
          </cell>
          <cell r="AP152">
            <v>0</v>
          </cell>
          <cell r="AQ152">
            <v>2981351.9399999995</v>
          </cell>
          <cell r="AR152">
            <v>0</v>
          </cell>
          <cell r="AS152">
            <v>0</v>
          </cell>
          <cell r="AT152">
            <v>129225269.00091779</v>
          </cell>
          <cell r="AU152">
            <v>2.8599189544238654E-3</v>
          </cell>
          <cell r="AV152">
            <v>0</v>
          </cell>
          <cell r="AW152">
            <v>0</v>
          </cell>
          <cell r="AY152">
            <v>0</v>
          </cell>
          <cell r="AZ152">
            <v>0</v>
          </cell>
          <cell r="BA152">
            <v>0</v>
          </cell>
          <cell r="BB152">
            <v>0</v>
          </cell>
          <cell r="BC152">
            <v>0</v>
          </cell>
          <cell r="BD152">
            <v>0</v>
          </cell>
          <cell r="BE152">
            <v>0</v>
          </cell>
          <cell r="BF152">
            <v>0</v>
          </cell>
          <cell r="BG152">
            <v>0</v>
          </cell>
          <cell r="BH152">
            <v>0</v>
          </cell>
          <cell r="BJ152">
            <v>0</v>
          </cell>
          <cell r="BL152">
            <v>0</v>
          </cell>
          <cell r="BM152">
            <v>0</v>
          </cell>
          <cell r="BN152">
            <v>0</v>
          </cell>
          <cell r="BO152">
            <v>0</v>
          </cell>
          <cell r="BQ152">
            <v>0</v>
          </cell>
          <cell r="BR152">
            <v>0</v>
          </cell>
          <cell r="BS152">
            <v>0</v>
          </cell>
          <cell r="BT152">
            <v>0</v>
          </cell>
          <cell r="CB152">
            <v>0</v>
          </cell>
          <cell r="CC152">
            <v>0</v>
          </cell>
          <cell r="CD152">
            <v>0</v>
          </cell>
          <cell r="CE152">
            <v>0</v>
          </cell>
          <cell r="CF152">
            <v>0</v>
          </cell>
          <cell r="CI152">
            <v>0</v>
          </cell>
          <cell r="CJ152">
            <v>0</v>
          </cell>
          <cell r="CK152">
            <v>0</v>
          </cell>
          <cell r="CV152">
            <v>2.9704637198475579E-3</v>
          </cell>
          <cell r="DG152">
            <v>129225268</v>
          </cell>
          <cell r="DR152">
            <v>43377886.109999992</v>
          </cell>
          <cell r="EC152">
            <v>2.9790586768636804</v>
          </cell>
          <cell r="EN152">
            <v>2.4095909012463064E-2</v>
          </cell>
        </row>
        <row r="153">
          <cell r="B153">
            <v>33501</v>
          </cell>
          <cell r="C153" t="str">
            <v>A Childs Garden Charter (AKA Cross Creek Charter)</v>
          </cell>
          <cell r="D153">
            <v>6.1684665278100188E-5</v>
          </cell>
          <cell r="E153">
            <v>106728.85388283155</v>
          </cell>
          <cell r="F153">
            <v>83218.935019911311</v>
          </cell>
          <cell r="G153">
            <v>14396</v>
          </cell>
          <cell r="H153">
            <v>-29781.142661507856</v>
          </cell>
          <cell r="I153">
            <v>-1232.3998743334789</v>
          </cell>
          <cell r="J153">
            <v>90064.221168894292</v>
          </cell>
          <cell r="K153">
            <v>0</v>
          </cell>
          <cell r="L153">
            <v>-4732.1236946111703</v>
          </cell>
          <cell r="M153">
            <v>849.21350621932925</v>
          </cell>
          <cell r="N153">
            <v>32.013107586028433</v>
          </cell>
          <cell r="O153">
            <v>-14.447165454783844</v>
          </cell>
          <cell r="P153">
            <v>0</v>
          </cell>
          <cell r="Q153">
            <v>0</v>
          </cell>
          <cell r="R153">
            <v>0</v>
          </cell>
          <cell r="S153">
            <v>259529.12328953523</v>
          </cell>
          <cell r="T153">
            <v>76357</v>
          </cell>
          <cell r="U153">
            <v>450321.10584447143</v>
          </cell>
          <cell r="V153">
            <v>3396.854024877317</v>
          </cell>
          <cell r="W153">
            <v>0</v>
          </cell>
          <cell r="X153">
            <v>530074.95986934868</v>
          </cell>
          <cell r="Y153">
            <v>4382.8700000000026</v>
          </cell>
          <cell r="Z153">
            <v>0</v>
          </cell>
          <cell r="AA153">
            <v>0</v>
          </cell>
          <cell r="AB153">
            <v>6161.9993716673944</v>
          </cell>
          <cell r="AC153">
            <v>10544.869371667397</v>
          </cell>
          <cell r="AD153" t="str">
            <v>N/A</v>
          </cell>
          <cell r="AE153">
            <v>104075</v>
          </cell>
          <cell r="AF153">
            <v>104077</v>
          </cell>
          <cell r="AG153">
            <v>104077</v>
          </cell>
          <cell r="AH153">
            <v>104077</v>
          </cell>
          <cell r="AI153">
            <v>103228</v>
          </cell>
          <cell r="AJ153">
            <v>0</v>
          </cell>
          <cell r="AK153">
            <v>519534</v>
          </cell>
          <cell r="AL153">
            <v>1953495</v>
          </cell>
          <cell r="AM153">
            <v>259529.12328953523</v>
          </cell>
          <cell r="AN153">
            <v>-49061.13</v>
          </cell>
          <cell r="AO153">
            <v>447555.9604976814</v>
          </cell>
          <cell r="AP153">
            <v>0</v>
          </cell>
          <cell r="AQ153">
            <v>71974.13</v>
          </cell>
          <cell r="AR153">
            <v>0</v>
          </cell>
          <cell r="AS153">
            <v>0</v>
          </cell>
          <cell r="AT153">
            <v>2683493.0837872168</v>
          </cell>
          <cell r="AU153">
            <v>5.8920963816648025E-5</v>
          </cell>
          <cell r="AV153">
            <v>0</v>
          </cell>
          <cell r="AW153">
            <v>0</v>
          </cell>
          <cell r="AY153">
            <v>0</v>
          </cell>
          <cell r="AZ153">
            <v>0</v>
          </cell>
          <cell r="BA153">
            <v>0</v>
          </cell>
          <cell r="BB153">
            <v>0</v>
          </cell>
          <cell r="BC153">
            <v>0</v>
          </cell>
          <cell r="BD153">
            <v>0</v>
          </cell>
          <cell r="BE153">
            <v>0</v>
          </cell>
          <cell r="BF153">
            <v>0</v>
          </cell>
          <cell r="BG153">
            <v>0</v>
          </cell>
          <cell r="BH153">
            <v>0</v>
          </cell>
          <cell r="BJ153">
            <v>0</v>
          </cell>
          <cell r="BL153">
            <v>0</v>
          </cell>
          <cell r="BM153">
            <v>0</v>
          </cell>
          <cell r="BN153">
            <v>0</v>
          </cell>
          <cell r="BO153">
            <v>0</v>
          </cell>
          <cell r="BQ153">
            <v>0</v>
          </cell>
          <cell r="BR153">
            <v>0</v>
          </cell>
          <cell r="BS153">
            <v>0</v>
          </cell>
          <cell r="BT153">
            <v>0</v>
          </cell>
          <cell r="CB153">
            <v>0</v>
          </cell>
          <cell r="CC153">
            <v>0</v>
          </cell>
          <cell r="CD153">
            <v>0</v>
          </cell>
          <cell r="CE153">
            <v>0</v>
          </cell>
          <cell r="CF153">
            <v>0</v>
          </cell>
          <cell r="CI153">
            <v>0</v>
          </cell>
          <cell r="CJ153">
            <v>0</v>
          </cell>
          <cell r="CK153">
            <v>0</v>
          </cell>
          <cell r="CV153">
            <v>6.1684665278100188E-5</v>
          </cell>
          <cell r="DG153">
            <v>2683493</v>
          </cell>
          <cell r="DR153">
            <v>814819.99</v>
          </cell>
          <cell r="EC153">
            <v>3.2933568554202997</v>
          </cell>
          <cell r="EN153">
            <v>2.4095909012463064E-2</v>
          </cell>
        </row>
        <row r="154">
          <cell r="B154">
            <v>33600</v>
          </cell>
          <cell r="C154" t="str">
            <v>Gaston County Schools</v>
          </cell>
          <cell r="D154">
            <v>9.4147007227892501E-3</v>
          </cell>
          <cell r="E154">
            <v>16289627.466778236</v>
          </cell>
          <cell r="F154">
            <v>12701396.111163935</v>
          </cell>
          <cell r="G154">
            <v>1617097</v>
          </cell>
          <cell r="H154">
            <v>-4545384.8874224313</v>
          </cell>
          <cell r="I154">
            <v>-188096.60286463556</v>
          </cell>
          <cell r="J154">
            <v>13746166.641472859</v>
          </cell>
          <cell r="K154">
            <v>0</v>
          </cell>
          <cell r="L154">
            <v>-722246.41516861704</v>
          </cell>
          <cell r="M154">
            <v>129612.29464017207</v>
          </cell>
          <cell r="N154">
            <v>4886.0413811131648</v>
          </cell>
          <cell r="O154">
            <v>-2205.0170562844701</v>
          </cell>
          <cell r="P154">
            <v>0</v>
          </cell>
          <cell r="Q154">
            <v>0</v>
          </cell>
          <cell r="R154">
            <v>0</v>
          </cell>
          <cell r="S154">
            <v>39030852.632924341</v>
          </cell>
          <cell r="T154">
            <v>8281272</v>
          </cell>
          <cell r="U154">
            <v>68730833.207364291</v>
          </cell>
          <cell r="V154">
            <v>518449.17856068828</v>
          </cell>
          <cell r="W154">
            <v>0</v>
          </cell>
          <cell r="X154">
            <v>77530554.38592498</v>
          </cell>
          <cell r="Y154">
            <v>195786.12000000011</v>
          </cell>
          <cell r="Z154">
            <v>0</v>
          </cell>
          <cell r="AA154">
            <v>0</v>
          </cell>
          <cell r="AB154">
            <v>940483.01432317775</v>
          </cell>
          <cell r="AC154">
            <v>1136269.1343231779</v>
          </cell>
          <cell r="AD154" t="str">
            <v>N/A</v>
          </cell>
          <cell r="AE154">
            <v>15304779</v>
          </cell>
          <cell r="AF154">
            <v>15304780</v>
          </cell>
          <cell r="AG154">
            <v>15304780</v>
          </cell>
          <cell r="AH154">
            <v>15304780</v>
          </cell>
          <cell r="AI154">
            <v>15175168</v>
          </cell>
          <cell r="AJ154">
            <v>0</v>
          </cell>
          <cell r="AK154">
            <v>76394287</v>
          </cell>
          <cell r="AL154">
            <v>302202104</v>
          </cell>
          <cell r="AM154">
            <v>39030852.632924341</v>
          </cell>
          <cell r="AN154">
            <v>-8055759.8799999999</v>
          </cell>
          <cell r="AO154">
            <v>68308799.371601805</v>
          </cell>
          <cell r="AP154">
            <v>0</v>
          </cell>
          <cell r="AQ154">
            <v>8085485.8799999999</v>
          </cell>
          <cell r="AR154">
            <v>0</v>
          </cell>
          <cell r="AS154">
            <v>0</v>
          </cell>
          <cell r="AT154">
            <v>409571482.00452614</v>
          </cell>
          <cell r="AU154">
            <v>9.1149668153587826E-3</v>
          </cell>
          <cell r="AV154">
            <v>0</v>
          </cell>
          <cell r="AW154">
            <v>0</v>
          </cell>
          <cell r="AY154">
            <v>0</v>
          </cell>
          <cell r="AZ154">
            <v>0</v>
          </cell>
          <cell r="BA154">
            <v>0</v>
          </cell>
          <cell r="BB154">
            <v>0</v>
          </cell>
          <cell r="BC154">
            <v>0</v>
          </cell>
          <cell r="BD154">
            <v>0</v>
          </cell>
          <cell r="BE154">
            <v>0</v>
          </cell>
          <cell r="BF154">
            <v>0</v>
          </cell>
          <cell r="BG154">
            <v>0</v>
          </cell>
          <cell r="BH154">
            <v>0</v>
          </cell>
          <cell r="BJ154">
            <v>0</v>
          </cell>
          <cell r="BL154">
            <v>0</v>
          </cell>
          <cell r="BM154">
            <v>0</v>
          </cell>
          <cell r="BN154">
            <v>0</v>
          </cell>
          <cell r="BO154">
            <v>0</v>
          </cell>
          <cell r="BQ154">
            <v>0</v>
          </cell>
          <cell r="BR154">
            <v>0</v>
          </cell>
          <cell r="BS154">
            <v>0</v>
          </cell>
          <cell r="BT154">
            <v>0</v>
          </cell>
          <cell r="CB154">
            <v>0</v>
          </cell>
          <cell r="CC154">
            <v>0</v>
          </cell>
          <cell r="CD154">
            <v>0</v>
          </cell>
          <cell r="CE154">
            <v>0</v>
          </cell>
          <cell r="CF154">
            <v>0</v>
          </cell>
          <cell r="CI154">
            <v>0</v>
          </cell>
          <cell r="CJ154">
            <v>0</v>
          </cell>
          <cell r="CK154">
            <v>0</v>
          </cell>
          <cell r="CV154">
            <v>9.4147007227892501E-3</v>
          </cell>
          <cell r="DG154">
            <v>409571482</v>
          </cell>
          <cell r="DR154">
            <v>138243699.03999978</v>
          </cell>
          <cell r="EC154">
            <v>2.9626773939367288</v>
          </cell>
          <cell r="EN154">
            <v>2.4095909012463064E-2</v>
          </cell>
        </row>
        <row r="155">
          <cell r="B155">
            <v>33605</v>
          </cell>
          <cell r="C155" t="str">
            <v>Gaston College</v>
          </cell>
          <cell r="D155">
            <v>1.2534016746131289E-3</v>
          </cell>
          <cell r="E155">
            <v>2168677.1514957808</v>
          </cell>
          <cell r="F155">
            <v>1690967.3099986792</v>
          </cell>
          <cell r="G155">
            <v>48046</v>
          </cell>
          <cell r="H155">
            <v>-605137.98551937437</v>
          </cell>
          <cell r="I155">
            <v>-25041.751613929919</v>
          </cell>
          <cell r="J155">
            <v>1830060.1150525704</v>
          </cell>
          <cell r="K155">
            <v>0</v>
          </cell>
          <cell r="L155">
            <v>-96154.396502948541</v>
          </cell>
          <cell r="M155">
            <v>17255.595470942571</v>
          </cell>
          <cell r="N155">
            <v>650.49040109072166</v>
          </cell>
          <cell r="O155">
            <v>-293.55920621114092</v>
          </cell>
          <cell r="P155">
            <v>0</v>
          </cell>
          <cell r="Q155">
            <v>0</v>
          </cell>
          <cell r="R155">
            <v>0</v>
          </cell>
          <cell r="S155">
            <v>5029028.9695766</v>
          </cell>
          <cell r="T155">
            <v>240228.45999999996</v>
          </cell>
          <cell r="U155">
            <v>9150300.575262852</v>
          </cell>
          <cell r="V155">
            <v>69022.381883770286</v>
          </cell>
          <cell r="W155">
            <v>0</v>
          </cell>
          <cell r="X155">
            <v>9459551.4171466231</v>
          </cell>
          <cell r="Y155">
            <v>0</v>
          </cell>
          <cell r="Z155">
            <v>0</v>
          </cell>
          <cell r="AA155">
            <v>0</v>
          </cell>
          <cell r="AB155">
            <v>125208.75806964959</v>
          </cell>
          <cell r="AC155">
            <v>125208.75806964959</v>
          </cell>
          <cell r="AD155" t="str">
            <v>N/A</v>
          </cell>
          <cell r="AE155">
            <v>1870320</v>
          </cell>
          <cell r="AF155">
            <v>1870320</v>
          </cell>
          <cell r="AG155">
            <v>1870320</v>
          </cell>
          <cell r="AH155">
            <v>1870320</v>
          </cell>
          <cell r="AI155">
            <v>1853064</v>
          </cell>
          <cell r="AJ155">
            <v>0</v>
          </cell>
          <cell r="AK155">
            <v>9334344</v>
          </cell>
          <cell r="AL155">
            <v>41442769</v>
          </cell>
          <cell r="AM155">
            <v>5029028.9695766</v>
          </cell>
          <cell r="AN155">
            <v>-1278907.46</v>
          </cell>
          <cell r="AO155">
            <v>9094114.1990769729</v>
          </cell>
          <cell r="AP155">
            <v>0</v>
          </cell>
          <cell r="AQ155">
            <v>240228.45999999996</v>
          </cell>
          <cell r="AR155">
            <v>0</v>
          </cell>
          <cell r="AS155">
            <v>0</v>
          </cell>
          <cell r="AT155">
            <v>54527233.16865357</v>
          </cell>
          <cell r="AU155">
            <v>1.2499895237390113E-3</v>
          </cell>
          <cell r="AV155">
            <v>0</v>
          </cell>
          <cell r="AW155">
            <v>0</v>
          </cell>
          <cell r="AY155">
            <v>0</v>
          </cell>
          <cell r="AZ155">
            <v>0</v>
          </cell>
          <cell r="BA155">
            <v>0</v>
          </cell>
          <cell r="BB155">
            <v>0</v>
          </cell>
          <cell r="BC155">
            <v>0</v>
          </cell>
          <cell r="BD155">
            <v>0</v>
          </cell>
          <cell r="BE155">
            <v>0</v>
          </cell>
          <cell r="BF155">
            <v>0</v>
          </cell>
          <cell r="BG155">
            <v>0</v>
          </cell>
          <cell r="BH155">
            <v>0</v>
          </cell>
          <cell r="BJ155">
            <v>0</v>
          </cell>
          <cell r="BL155">
            <v>0</v>
          </cell>
          <cell r="BM155">
            <v>0</v>
          </cell>
          <cell r="BN155">
            <v>0</v>
          </cell>
          <cell r="BO155">
            <v>0</v>
          </cell>
          <cell r="BQ155">
            <v>0</v>
          </cell>
          <cell r="BR155">
            <v>0</v>
          </cell>
          <cell r="BS155">
            <v>0</v>
          </cell>
          <cell r="BT155">
            <v>0</v>
          </cell>
          <cell r="CB155">
            <v>0</v>
          </cell>
          <cell r="CC155">
            <v>0</v>
          </cell>
          <cell r="CD155">
            <v>0</v>
          </cell>
          <cell r="CE155">
            <v>0</v>
          </cell>
          <cell r="CF155">
            <v>0</v>
          </cell>
          <cell r="CI155">
            <v>0</v>
          </cell>
          <cell r="CJ155">
            <v>0</v>
          </cell>
          <cell r="CK155">
            <v>0</v>
          </cell>
          <cell r="CV155">
            <v>1.2534016746131289E-3</v>
          </cell>
          <cell r="DG155">
            <v>54527233</v>
          </cell>
          <cell r="DR155">
            <v>21891172.329999983</v>
          </cell>
          <cell r="EC155">
            <v>2.4908320202328809</v>
          </cell>
          <cell r="EN155">
            <v>2.4095909012463064E-2</v>
          </cell>
        </row>
        <row r="156">
          <cell r="B156">
            <v>33700</v>
          </cell>
          <cell r="C156" t="str">
            <v>Gates County Schools</v>
          </cell>
          <cell r="D156">
            <v>6.6795511279260232E-4</v>
          </cell>
          <cell r="E156">
            <v>1155718.0915568967</v>
          </cell>
          <cell r="F156">
            <v>901139.90044523915</v>
          </cell>
          <cell r="G156">
            <v>-246088</v>
          </cell>
          <cell r="H156">
            <v>-322486.41402002476</v>
          </cell>
          <cell r="I156">
            <v>-13345.096278868243</v>
          </cell>
          <cell r="J156">
            <v>975264.38278015214</v>
          </cell>
          <cell r="K156">
            <v>0</v>
          </cell>
          <cell r="L156">
            <v>-51242.009694502478</v>
          </cell>
          <cell r="M156">
            <v>9195.7458271743017</v>
          </cell>
          <cell r="N156">
            <v>346.65534443710476</v>
          </cell>
          <cell r="O156">
            <v>-156.44176696715539</v>
          </cell>
          <cell r="P156">
            <v>0</v>
          </cell>
          <cell r="Q156">
            <v>0</v>
          </cell>
          <cell r="R156">
            <v>0</v>
          </cell>
          <cell r="S156">
            <v>2408346.8141935365</v>
          </cell>
          <cell r="T156">
            <v>0</v>
          </cell>
          <cell r="U156">
            <v>4876321.9139007609</v>
          </cell>
          <cell r="V156">
            <v>36782.983308697207</v>
          </cell>
          <cell r="W156">
            <v>0</v>
          </cell>
          <cell r="X156">
            <v>4913104.8972094581</v>
          </cell>
          <cell r="Y156">
            <v>1230442.92</v>
          </cell>
          <cell r="Z156">
            <v>0</v>
          </cell>
          <cell r="AA156">
            <v>0</v>
          </cell>
          <cell r="AB156">
            <v>66725.481394341215</v>
          </cell>
          <cell r="AC156">
            <v>1297168.4013943411</v>
          </cell>
          <cell r="AD156" t="str">
            <v>N/A</v>
          </cell>
          <cell r="AE156">
            <v>725027</v>
          </cell>
          <cell r="AF156">
            <v>725027</v>
          </cell>
          <cell r="AG156">
            <v>725027</v>
          </cell>
          <cell r="AH156">
            <v>725027</v>
          </cell>
          <cell r="AI156">
            <v>715831</v>
          </cell>
          <cell r="AJ156">
            <v>0</v>
          </cell>
          <cell r="AK156">
            <v>3615939</v>
          </cell>
          <cell r="AL156">
            <v>23615834</v>
          </cell>
          <cell r="AM156">
            <v>2408346.8141935365</v>
          </cell>
          <cell r="AN156">
            <v>-581800.07999999996</v>
          </cell>
          <cell r="AO156">
            <v>4846379.4158151178</v>
          </cell>
          <cell r="AP156">
            <v>0</v>
          </cell>
          <cell r="AQ156">
            <v>-1230442.92</v>
          </cell>
          <cell r="AR156">
            <v>0</v>
          </cell>
          <cell r="AS156">
            <v>0</v>
          </cell>
          <cell r="AT156">
            <v>29058317.230008654</v>
          </cell>
          <cell r="AU156">
            <v>7.1229664502386436E-4</v>
          </cell>
          <cell r="AV156">
            <v>0</v>
          </cell>
          <cell r="AW156">
            <v>0</v>
          </cell>
          <cell r="AY156">
            <v>0</v>
          </cell>
          <cell r="AZ156">
            <v>0</v>
          </cell>
          <cell r="BA156">
            <v>0</v>
          </cell>
          <cell r="BB156">
            <v>0</v>
          </cell>
          <cell r="BC156">
            <v>0</v>
          </cell>
          <cell r="BD156">
            <v>0</v>
          </cell>
          <cell r="BE156">
            <v>0</v>
          </cell>
          <cell r="BF156">
            <v>0</v>
          </cell>
          <cell r="BG156">
            <v>0</v>
          </cell>
          <cell r="BH156">
            <v>0</v>
          </cell>
          <cell r="BJ156">
            <v>0</v>
          </cell>
          <cell r="BL156">
            <v>0</v>
          </cell>
          <cell r="BM156">
            <v>0</v>
          </cell>
          <cell r="BN156">
            <v>0</v>
          </cell>
          <cell r="BO156">
            <v>0</v>
          </cell>
          <cell r="BQ156">
            <v>0</v>
          </cell>
          <cell r="BR156">
            <v>0</v>
          </cell>
          <cell r="BS156">
            <v>0</v>
          </cell>
          <cell r="BT156">
            <v>0</v>
          </cell>
          <cell r="CB156">
            <v>0</v>
          </cell>
          <cell r="CC156">
            <v>0</v>
          </cell>
          <cell r="CD156">
            <v>0</v>
          </cell>
          <cell r="CE156">
            <v>0</v>
          </cell>
          <cell r="CF156">
            <v>0</v>
          </cell>
          <cell r="CI156">
            <v>0</v>
          </cell>
          <cell r="CJ156">
            <v>0</v>
          </cell>
          <cell r="CK156">
            <v>0</v>
          </cell>
          <cell r="CV156">
            <v>6.6795511279260232E-4</v>
          </cell>
          <cell r="DG156">
            <v>29058318</v>
          </cell>
          <cell r="DR156">
            <v>10624542.059999999</v>
          </cell>
          <cell r="EC156">
            <v>2.7350183975835289</v>
          </cell>
          <cell r="EN156">
            <v>2.4095909012463064E-2</v>
          </cell>
        </row>
        <row r="157">
          <cell r="B157">
            <v>33800</v>
          </cell>
          <cell r="C157" t="str">
            <v>Graham County Schools</v>
          </cell>
          <cell r="D157">
            <v>5.0504283975162081E-4</v>
          </cell>
          <cell r="E157">
            <v>873841.87310420605</v>
          </cell>
          <cell r="F157">
            <v>681354.54855881585</v>
          </cell>
          <cell r="G157">
            <v>34712</v>
          </cell>
          <cell r="H157">
            <v>-243832.93307998165</v>
          </cell>
          <cell r="I157">
            <v>-10090.266834339065</v>
          </cell>
          <cell r="J157">
            <v>737400.28926290281</v>
          </cell>
          <cell r="K157">
            <v>0</v>
          </cell>
          <cell r="L157">
            <v>-38744.235346136324</v>
          </cell>
          <cell r="M157">
            <v>6952.9306644176386</v>
          </cell>
          <cell r="N157">
            <v>262.10713297429618</v>
          </cell>
          <cell r="O157">
            <v>-118.28608349822711</v>
          </cell>
          <cell r="P157">
            <v>0</v>
          </cell>
          <cell r="Q157">
            <v>0</v>
          </cell>
          <cell r="R157">
            <v>0</v>
          </cell>
          <cell r="S157">
            <v>2041738.027379361</v>
          </cell>
          <cell r="T157">
            <v>173558.58999999997</v>
          </cell>
          <cell r="U157">
            <v>3687001.4463145137</v>
          </cell>
          <cell r="V157">
            <v>27811.722657670554</v>
          </cell>
          <cell r="W157">
            <v>0</v>
          </cell>
          <cell r="X157">
            <v>3888371.7589721843</v>
          </cell>
          <cell r="Y157">
            <v>0</v>
          </cell>
          <cell r="Z157">
            <v>0</v>
          </cell>
          <cell r="AA157">
            <v>0</v>
          </cell>
          <cell r="AB157">
            <v>50451.334171695329</v>
          </cell>
          <cell r="AC157">
            <v>50451.334171695329</v>
          </cell>
          <cell r="AD157" t="str">
            <v>N/A</v>
          </cell>
          <cell r="AE157">
            <v>768975</v>
          </cell>
          <cell r="AF157">
            <v>768975</v>
          </cell>
          <cell r="AG157">
            <v>768975</v>
          </cell>
          <cell r="AH157">
            <v>768975</v>
          </cell>
          <cell r="AI157">
            <v>762022</v>
          </cell>
          <cell r="AJ157">
            <v>0</v>
          </cell>
          <cell r="AK157">
            <v>3837922</v>
          </cell>
          <cell r="AL157">
            <v>16539444</v>
          </cell>
          <cell r="AM157">
            <v>2041738.027379361</v>
          </cell>
          <cell r="AN157">
            <v>-448022.58999999997</v>
          </cell>
          <cell r="AO157">
            <v>3664361.8348004892</v>
          </cell>
          <cell r="AP157">
            <v>0</v>
          </cell>
          <cell r="AQ157">
            <v>173558.58999999997</v>
          </cell>
          <cell r="AR157">
            <v>0</v>
          </cell>
          <cell r="AS157">
            <v>0</v>
          </cell>
          <cell r="AT157">
            <v>21971079.862179849</v>
          </cell>
          <cell r="AU157">
            <v>4.9885979553380099E-4</v>
          </cell>
          <cell r="AV157">
            <v>0</v>
          </cell>
          <cell r="AW157">
            <v>0</v>
          </cell>
          <cell r="AY157">
            <v>0</v>
          </cell>
          <cell r="AZ157">
            <v>0</v>
          </cell>
          <cell r="BA157">
            <v>0</v>
          </cell>
          <cell r="BB157">
            <v>0</v>
          </cell>
          <cell r="BC157">
            <v>0</v>
          </cell>
          <cell r="BD157">
            <v>0</v>
          </cell>
          <cell r="BE157">
            <v>0</v>
          </cell>
          <cell r="BF157">
            <v>0</v>
          </cell>
          <cell r="BG157">
            <v>0</v>
          </cell>
          <cell r="BH157">
            <v>0</v>
          </cell>
          <cell r="BJ157">
            <v>0</v>
          </cell>
          <cell r="BL157">
            <v>0</v>
          </cell>
          <cell r="BM157">
            <v>0</v>
          </cell>
          <cell r="BN157">
            <v>0</v>
          </cell>
          <cell r="BO157">
            <v>0</v>
          </cell>
          <cell r="BQ157">
            <v>0</v>
          </cell>
          <cell r="BR157">
            <v>0</v>
          </cell>
          <cell r="BS157">
            <v>0</v>
          </cell>
          <cell r="BT157">
            <v>0</v>
          </cell>
          <cell r="CB157">
            <v>0</v>
          </cell>
          <cell r="CC157">
            <v>0</v>
          </cell>
          <cell r="CD157">
            <v>0</v>
          </cell>
          <cell r="CE157">
            <v>0</v>
          </cell>
          <cell r="CF157">
            <v>0</v>
          </cell>
          <cell r="CI157">
            <v>0</v>
          </cell>
          <cell r="CJ157">
            <v>0</v>
          </cell>
          <cell r="CK157">
            <v>0</v>
          </cell>
          <cell r="CV157">
            <v>5.0504283975162081E-4</v>
          </cell>
          <cell r="DG157">
            <v>21971080</v>
          </cell>
          <cell r="DR157">
            <v>7657986.129999998</v>
          </cell>
          <cell r="EC157">
            <v>2.8690414982509256</v>
          </cell>
          <cell r="EN157">
            <v>2.4095909012463064E-2</v>
          </cell>
        </row>
        <row r="158">
          <cell r="B158">
            <v>33900</v>
          </cell>
          <cell r="C158" t="str">
            <v>Granville County Schools And Oxford Orphanage</v>
          </cell>
          <cell r="D158">
            <v>2.6348934399150169E-3</v>
          </cell>
          <cell r="E158">
            <v>4558980.0265214704</v>
          </cell>
          <cell r="F158">
            <v>3554741.2792483214</v>
          </cell>
          <cell r="G158">
            <v>150072</v>
          </cell>
          <cell r="H158">
            <v>-1272117.4229965294</v>
          </cell>
          <cell r="I158">
            <v>-52642.619192200407</v>
          </cell>
          <cell r="J158">
            <v>3847141.3350317138</v>
          </cell>
          <cell r="K158">
            <v>0</v>
          </cell>
          <cell r="L158">
            <v>-202135.19232995025</v>
          </cell>
          <cell r="M158">
            <v>36274.60871411988</v>
          </cell>
          <cell r="N158">
            <v>1367.4569974470955</v>
          </cell>
          <cell r="O158">
            <v>-617.11839256249607</v>
          </cell>
          <cell r="P158">
            <v>0</v>
          </cell>
          <cell r="Q158">
            <v>0</v>
          </cell>
          <cell r="R158">
            <v>0</v>
          </cell>
          <cell r="S158">
            <v>10621064.35360183</v>
          </cell>
          <cell r="T158">
            <v>750361.99000000022</v>
          </cell>
          <cell r="U158">
            <v>19235706.675158568</v>
          </cell>
          <cell r="V158">
            <v>145098.43485647952</v>
          </cell>
          <cell r="W158">
            <v>0</v>
          </cell>
          <cell r="X158">
            <v>20131167.100015048</v>
          </cell>
          <cell r="Y158">
            <v>0</v>
          </cell>
          <cell r="Z158">
            <v>0</v>
          </cell>
          <cell r="AA158">
            <v>0</v>
          </cell>
          <cell r="AB158">
            <v>263213.09596100199</v>
          </cell>
          <cell r="AC158">
            <v>263213.09596100199</v>
          </cell>
          <cell r="AD158" t="str">
            <v>N/A</v>
          </cell>
          <cell r="AE158">
            <v>3980845</v>
          </cell>
          <cell r="AF158">
            <v>3980845</v>
          </cell>
          <cell r="AG158">
            <v>3980845</v>
          </cell>
          <cell r="AH158">
            <v>3980845</v>
          </cell>
          <cell r="AI158">
            <v>3944571</v>
          </cell>
          <cell r="AJ158">
            <v>0</v>
          </cell>
          <cell r="AK158">
            <v>19867951</v>
          </cell>
          <cell r="AL158">
            <v>86459269</v>
          </cell>
          <cell r="AM158">
            <v>10621064.35360183</v>
          </cell>
          <cell r="AN158">
            <v>-2321466.9900000002</v>
          </cell>
          <cell r="AO158">
            <v>19117592.014054049</v>
          </cell>
          <cell r="AP158">
            <v>0</v>
          </cell>
          <cell r="AQ158">
            <v>750361.99000000022</v>
          </cell>
          <cell r="AR158">
            <v>0</v>
          </cell>
          <cell r="AS158">
            <v>0</v>
          </cell>
          <cell r="AT158">
            <v>114626820.36765587</v>
          </cell>
          <cell r="AU158">
            <v>2.6077692770783891E-3</v>
          </cell>
          <cell r="AV158">
            <v>0</v>
          </cell>
          <cell r="AW158">
            <v>0</v>
          </cell>
          <cell r="AY158">
            <v>0</v>
          </cell>
          <cell r="AZ158">
            <v>0</v>
          </cell>
          <cell r="BA158">
            <v>0</v>
          </cell>
          <cell r="BB158">
            <v>0</v>
          </cell>
          <cell r="BC158">
            <v>0</v>
          </cell>
          <cell r="BD158">
            <v>0</v>
          </cell>
          <cell r="BE158">
            <v>0</v>
          </cell>
          <cell r="BF158">
            <v>0</v>
          </cell>
          <cell r="BG158">
            <v>0</v>
          </cell>
          <cell r="BH158">
            <v>0</v>
          </cell>
          <cell r="BJ158">
            <v>0</v>
          </cell>
          <cell r="BL158">
            <v>0</v>
          </cell>
          <cell r="BM158">
            <v>0</v>
          </cell>
          <cell r="BN158">
            <v>0</v>
          </cell>
          <cell r="BO158">
            <v>0</v>
          </cell>
          <cell r="BQ158">
            <v>0</v>
          </cell>
          <cell r="BR158">
            <v>0</v>
          </cell>
          <cell r="BS158">
            <v>0</v>
          </cell>
          <cell r="BT158">
            <v>0</v>
          </cell>
          <cell r="CB158">
            <v>0</v>
          </cell>
          <cell r="CC158">
            <v>0</v>
          </cell>
          <cell r="CD158">
            <v>0</v>
          </cell>
          <cell r="CE158">
            <v>0</v>
          </cell>
          <cell r="CF158">
            <v>0</v>
          </cell>
          <cell r="CI158">
            <v>0</v>
          </cell>
          <cell r="CJ158">
            <v>0</v>
          </cell>
          <cell r="CK158">
            <v>0</v>
          </cell>
          <cell r="CV158">
            <v>2.6348934399150169E-3</v>
          </cell>
          <cell r="DG158">
            <v>114626821</v>
          </cell>
          <cell r="DR158">
            <v>40592529.850000031</v>
          </cell>
          <cell r="EC158">
            <v>2.823840283509699</v>
          </cell>
          <cell r="EN158">
            <v>2.4095909012463064E-2</v>
          </cell>
        </row>
        <row r="159">
          <cell r="B159">
            <v>34000</v>
          </cell>
          <cell r="C159" t="str">
            <v>Greene County Schools</v>
          </cell>
          <cell r="D159">
            <v>1.1494173860556655E-3</v>
          </cell>
          <cell r="E159">
            <v>1988760.0863787907</v>
          </cell>
          <cell r="F159">
            <v>1550681.8482304772</v>
          </cell>
          <cell r="G159">
            <v>-229834</v>
          </cell>
          <cell r="H159">
            <v>-554934.73130499735</v>
          </cell>
          <cell r="I159">
            <v>-22964.246231139568</v>
          </cell>
          <cell r="J159">
            <v>1678235.282729869</v>
          </cell>
          <cell r="K159">
            <v>0</v>
          </cell>
          <cell r="L159">
            <v>-88177.2677703597</v>
          </cell>
          <cell r="M159">
            <v>15824.042557759192</v>
          </cell>
          <cell r="N159">
            <v>596.52463501516934</v>
          </cell>
          <cell r="O159">
            <v>-269.20504598809742</v>
          </cell>
          <cell r="P159">
            <v>0</v>
          </cell>
          <cell r="Q159">
            <v>0</v>
          </cell>
          <cell r="R159">
            <v>0</v>
          </cell>
          <cell r="S159">
            <v>4337918.3341794265</v>
          </cell>
          <cell r="T159">
            <v>0</v>
          </cell>
          <cell r="U159">
            <v>8391176.4136493448</v>
          </cell>
          <cell r="V159">
            <v>63296.170231036769</v>
          </cell>
          <cell r="W159">
            <v>0</v>
          </cell>
          <cell r="X159">
            <v>8454472.5838803817</v>
          </cell>
          <cell r="Y159">
            <v>1149172.21</v>
          </cell>
          <cell r="Z159">
            <v>0</v>
          </cell>
          <cell r="AA159">
            <v>0</v>
          </cell>
          <cell r="AB159">
            <v>114821.23115569784</v>
          </cell>
          <cell r="AC159">
            <v>1263993.4411556977</v>
          </cell>
          <cell r="AD159" t="str">
            <v>N/A</v>
          </cell>
          <cell r="AE159">
            <v>1441261</v>
          </cell>
          <cell r="AF159">
            <v>1441260</v>
          </cell>
          <cell r="AG159">
            <v>1441260</v>
          </cell>
          <cell r="AH159">
            <v>1441260</v>
          </cell>
          <cell r="AI159">
            <v>1425436</v>
          </cell>
          <cell r="AJ159">
            <v>0</v>
          </cell>
          <cell r="AK159">
            <v>7190477</v>
          </cell>
          <cell r="AL159">
            <v>39436879</v>
          </cell>
          <cell r="AM159">
            <v>4337918.3341794265</v>
          </cell>
          <cell r="AN159">
            <v>-961712.79</v>
          </cell>
          <cell r="AO159">
            <v>8339651.3527246853</v>
          </cell>
          <cell r="AP159">
            <v>0</v>
          </cell>
          <cell r="AQ159">
            <v>-1149172.21</v>
          </cell>
          <cell r="AR159">
            <v>0</v>
          </cell>
          <cell r="AS159">
            <v>0</v>
          </cell>
          <cell r="AT159">
            <v>50003563.68690411</v>
          </cell>
          <cell r="AU159">
            <v>1.1894882282020263E-3</v>
          </cell>
          <cell r="AV159">
            <v>0</v>
          </cell>
          <cell r="AW159">
            <v>0</v>
          </cell>
          <cell r="AY159">
            <v>0</v>
          </cell>
          <cell r="AZ159">
            <v>0</v>
          </cell>
          <cell r="BA159">
            <v>0</v>
          </cell>
          <cell r="BB159">
            <v>0</v>
          </cell>
          <cell r="BC159">
            <v>0</v>
          </cell>
          <cell r="BD159">
            <v>0</v>
          </cell>
          <cell r="BE159">
            <v>0</v>
          </cell>
          <cell r="BF159">
            <v>0</v>
          </cell>
          <cell r="BG159">
            <v>0</v>
          </cell>
          <cell r="BH159">
            <v>0</v>
          </cell>
          <cell r="BJ159">
            <v>0</v>
          </cell>
          <cell r="BL159">
            <v>0</v>
          </cell>
          <cell r="BM159">
            <v>0</v>
          </cell>
          <cell r="BN159">
            <v>0</v>
          </cell>
          <cell r="BO159">
            <v>0</v>
          </cell>
          <cell r="BQ159">
            <v>0</v>
          </cell>
          <cell r="BR159">
            <v>0</v>
          </cell>
          <cell r="BS159">
            <v>0</v>
          </cell>
          <cell r="BT159">
            <v>0</v>
          </cell>
          <cell r="CB159">
            <v>0</v>
          </cell>
          <cell r="CC159">
            <v>0</v>
          </cell>
          <cell r="CD159">
            <v>0</v>
          </cell>
          <cell r="CE159">
            <v>0</v>
          </cell>
          <cell r="CF159">
            <v>0</v>
          </cell>
          <cell r="CI159">
            <v>0</v>
          </cell>
          <cell r="CJ159">
            <v>0</v>
          </cell>
          <cell r="CK159">
            <v>0</v>
          </cell>
          <cell r="CV159">
            <v>1.1494173860556655E-3</v>
          </cell>
          <cell r="DG159">
            <v>50003563</v>
          </cell>
          <cell r="DR159">
            <v>16688110.669999991</v>
          </cell>
          <cell r="EC159">
            <v>2.9963585446428507</v>
          </cell>
          <cell r="EN159">
            <v>2.4095909012463064E-2</v>
          </cell>
        </row>
        <row r="160">
          <cell r="B160">
            <v>34100</v>
          </cell>
          <cell r="C160" t="str">
            <v>Guilford County Schools</v>
          </cell>
          <cell r="D160">
            <v>2.6079346093567862E-2</v>
          </cell>
          <cell r="E160">
            <v>45123349.636921689</v>
          </cell>
          <cell r="F160">
            <v>35183710.540339403</v>
          </cell>
          <cell r="G160">
            <v>-3123597</v>
          </cell>
          <cell r="H160">
            <v>-12591017.930142242</v>
          </cell>
          <cell r="I160">
            <v>-521040.07865668065</v>
          </cell>
          <cell r="J160">
            <v>38077794.277099393</v>
          </cell>
          <cell r="K160">
            <v>0</v>
          </cell>
          <cell r="L160">
            <v>-2000670.5237509338</v>
          </cell>
          <cell r="M160">
            <v>359034.66179444315</v>
          </cell>
          <cell r="N160">
            <v>13534.659035639848</v>
          </cell>
          <cell r="O160">
            <v>-6108.0436485745286</v>
          </cell>
          <cell r="P160">
            <v>0</v>
          </cell>
          <cell r="Q160">
            <v>0</v>
          </cell>
          <cell r="R160">
            <v>0</v>
          </cell>
          <cell r="S160">
            <v>100514990.19899213</v>
          </cell>
          <cell r="T160">
            <v>0</v>
          </cell>
          <cell r="U160">
            <v>190388971.38549697</v>
          </cell>
          <cell r="V160">
            <v>1436138.6471777726</v>
          </cell>
          <cell r="W160">
            <v>0</v>
          </cell>
          <cell r="X160">
            <v>191825110.03267476</v>
          </cell>
          <cell r="Y160">
            <v>15617982.099999998</v>
          </cell>
          <cell r="Z160">
            <v>0</v>
          </cell>
          <cell r="AA160">
            <v>0</v>
          </cell>
          <cell r="AB160">
            <v>2605200.393283403</v>
          </cell>
          <cell r="AC160">
            <v>18223182.493283402</v>
          </cell>
          <cell r="AD160" t="str">
            <v>N/A</v>
          </cell>
          <cell r="AE160">
            <v>34792193</v>
          </cell>
          <cell r="AF160">
            <v>34792192</v>
          </cell>
          <cell r="AG160">
            <v>34792192</v>
          </cell>
          <cell r="AH160">
            <v>34792192</v>
          </cell>
          <cell r="AI160">
            <v>34433157</v>
          </cell>
          <cell r="AJ160">
            <v>0</v>
          </cell>
          <cell r="AK160">
            <v>173601926</v>
          </cell>
          <cell r="AL160">
            <v>882082297</v>
          </cell>
          <cell r="AM160">
            <v>100514990.19899213</v>
          </cell>
          <cell r="AN160">
            <v>-21659015.900000002</v>
          </cell>
          <cell r="AO160">
            <v>189219909.63939136</v>
          </cell>
          <cell r="AP160">
            <v>0</v>
          </cell>
          <cell r="AQ160">
            <v>-15617982.099999998</v>
          </cell>
          <cell r="AR160">
            <v>0</v>
          </cell>
          <cell r="AS160">
            <v>0</v>
          </cell>
          <cell r="AT160">
            <v>1134540198.8383837</v>
          </cell>
          <cell r="AU160">
            <v>2.6605211370241317E-2</v>
          </cell>
          <cell r="AV160">
            <v>0</v>
          </cell>
          <cell r="AW160">
            <v>0</v>
          </cell>
          <cell r="AY160">
            <v>0</v>
          </cell>
          <cell r="AZ160">
            <v>0</v>
          </cell>
          <cell r="BA160">
            <v>0</v>
          </cell>
          <cell r="BB160">
            <v>0</v>
          </cell>
          <cell r="BC160">
            <v>0</v>
          </cell>
          <cell r="BD160">
            <v>0</v>
          </cell>
          <cell r="BE160">
            <v>0</v>
          </cell>
          <cell r="BF160">
            <v>0</v>
          </cell>
          <cell r="BG160">
            <v>0</v>
          </cell>
          <cell r="BH160">
            <v>0</v>
          </cell>
          <cell r="BJ160">
            <v>0</v>
          </cell>
          <cell r="BL160">
            <v>0</v>
          </cell>
          <cell r="BM160">
            <v>0</v>
          </cell>
          <cell r="BN160">
            <v>0</v>
          </cell>
          <cell r="BO160">
            <v>0</v>
          </cell>
          <cell r="BQ160">
            <v>0</v>
          </cell>
          <cell r="BR160">
            <v>0</v>
          </cell>
          <cell r="BS160">
            <v>0</v>
          </cell>
          <cell r="BT160">
            <v>0</v>
          </cell>
          <cell r="CB160">
            <v>0</v>
          </cell>
          <cell r="CC160">
            <v>0</v>
          </cell>
          <cell r="CD160">
            <v>0</v>
          </cell>
          <cell r="CE160">
            <v>0</v>
          </cell>
          <cell r="CF160">
            <v>0</v>
          </cell>
          <cell r="CI160">
            <v>0</v>
          </cell>
          <cell r="CJ160">
            <v>0</v>
          </cell>
          <cell r="CK160">
            <v>0</v>
          </cell>
          <cell r="CV160">
            <v>2.6079346093567862E-2</v>
          </cell>
          <cell r="DG160">
            <v>1134540199</v>
          </cell>
          <cell r="DR160">
            <v>379271646.59000385</v>
          </cell>
          <cell r="EC160">
            <v>2.9913657116226471</v>
          </cell>
          <cell r="EN160">
            <v>2.4095909012463064E-2</v>
          </cell>
        </row>
        <row r="161">
          <cell r="B161">
            <v>34105</v>
          </cell>
          <cell r="C161" t="str">
            <v>Guilford Technical Community College</v>
          </cell>
          <cell r="D161">
            <v>2.1879300458095808E-3</v>
          </cell>
          <cell r="E161">
            <v>3785629.1367114261</v>
          </cell>
          <cell r="F161">
            <v>2951741.8549563186</v>
          </cell>
          <cell r="G161">
            <v>-618986</v>
          </cell>
          <cell r="H161">
            <v>-1056325.0450317003</v>
          </cell>
          <cell r="I161">
            <v>-43712.723435389555</v>
          </cell>
          <cell r="J161">
            <v>3194541.3768472364</v>
          </cell>
          <cell r="K161">
            <v>0</v>
          </cell>
          <cell r="L161">
            <v>-167846.50715455902</v>
          </cell>
          <cell r="M161">
            <v>30121.258455206724</v>
          </cell>
          <cell r="N161">
            <v>1135.4919351742562</v>
          </cell>
          <cell r="O161">
            <v>-512.43509602906192</v>
          </cell>
          <cell r="P161">
            <v>0</v>
          </cell>
          <cell r="Q161">
            <v>0</v>
          </cell>
          <cell r="R161">
            <v>0</v>
          </cell>
          <cell r="S161">
            <v>8075786.4081876837</v>
          </cell>
          <cell r="T161">
            <v>88477.240000000224</v>
          </cell>
          <cell r="U161">
            <v>15972706.884236181</v>
          </cell>
          <cell r="V161">
            <v>120485.03382082689</v>
          </cell>
          <cell r="W161">
            <v>0</v>
          </cell>
          <cell r="X161">
            <v>16181669.158057008</v>
          </cell>
          <cell r="Y161">
            <v>3183409</v>
          </cell>
          <cell r="Z161">
            <v>0</v>
          </cell>
          <cell r="AA161">
            <v>0</v>
          </cell>
          <cell r="AB161">
            <v>218563.61717694777</v>
          </cell>
          <cell r="AC161">
            <v>3401972.6171769476</v>
          </cell>
          <cell r="AD161" t="str">
            <v>N/A</v>
          </cell>
          <cell r="AE161">
            <v>2561963</v>
          </cell>
          <cell r="AF161">
            <v>2561964</v>
          </cell>
          <cell r="AG161">
            <v>2561964</v>
          </cell>
          <cell r="AH161">
            <v>2561964</v>
          </cell>
          <cell r="AI161">
            <v>2531843</v>
          </cell>
          <cell r="AJ161">
            <v>0</v>
          </cell>
          <cell r="AK161">
            <v>12779698</v>
          </cell>
          <cell r="AL161">
            <v>76359803</v>
          </cell>
          <cell r="AM161">
            <v>8075786.4081876837</v>
          </cell>
          <cell r="AN161">
            <v>-2032892.2400000002</v>
          </cell>
          <cell r="AO161">
            <v>15874628.300880061</v>
          </cell>
          <cell r="AP161">
            <v>0</v>
          </cell>
          <cell r="AQ161">
            <v>-3094931.76</v>
          </cell>
          <cell r="AR161">
            <v>0</v>
          </cell>
          <cell r="AS161">
            <v>0</v>
          </cell>
          <cell r="AT161">
            <v>95182393.709067747</v>
          </cell>
          <cell r="AU161">
            <v>2.3031509821002847E-3</v>
          </cell>
          <cell r="AV161">
            <v>0</v>
          </cell>
          <cell r="AW161">
            <v>0</v>
          </cell>
          <cell r="AY161">
            <v>0</v>
          </cell>
          <cell r="AZ161">
            <v>0</v>
          </cell>
          <cell r="BA161">
            <v>0</v>
          </cell>
          <cell r="BB161">
            <v>0</v>
          </cell>
          <cell r="BC161">
            <v>0</v>
          </cell>
          <cell r="BD161">
            <v>0</v>
          </cell>
          <cell r="BE161">
            <v>0</v>
          </cell>
          <cell r="BF161">
            <v>0</v>
          </cell>
          <cell r="BG161">
            <v>0</v>
          </cell>
          <cell r="BH161">
            <v>0</v>
          </cell>
          <cell r="BJ161">
            <v>0</v>
          </cell>
          <cell r="BL161">
            <v>0</v>
          </cell>
          <cell r="BM161">
            <v>0</v>
          </cell>
          <cell r="BN161">
            <v>0</v>
          </cell>
          <cell r="BO161">
            <v>0</v>
          </cell>
          <cell r="BQ161">
            <v>0</v>
          </cell>
          <cell r="BR161">
            <v>0</v>
          </cell>
          <cell r="BS161">
            <v>0</v>
          </cell>
          <cell r="BT161">
            <v>0</v>
          </cell>
          <cell r="CB161">
            <v>0</v>
          </cell>
          <cell r="CC161">
            <v>0</v>
          </cell>
          <cell r="CD161">
            <v>0</v>
          </cell>
          <cell r="CE161">
            <v>0</v>
          </cell>
          <cell r="CF161">
            <v>0</v>
          </cell>
          <cell r="CI161">
            <v>0</v>
          </cell>
          <cell r="CJ161">
            <v>0</v>
          </cell>
          <cell r="CK161">
            <v>0</v>
          </cell>
          <cell r="CV161">
            <v>2.1879300458095808E-3</v>
          </cell>
          <cell r="DG161">
            <v>95182394</v>
          </cell>
          <cell r="DR161">
            <v>35328585.719999991</v>
          </cell>
          <cell r="EC161">
            <v>2.6942033500683262</v>
          </cell>
          <cell r="EN161">
            <v>2.4095909012463064E-2</v>
          </cell>
        </row>
        <row r="162">
          <cell r="B162">
            <v>34200</v>
          </cell>
          <cell r="C162" t="str">
            <v>Halifax County Schools</v>
          </cell>
          <cell r="D162">
            <v>1.0017279265030735E-3</v>
          </cell>
          <cell r="E162">
            <v>1733222.8847492118</v>
          </cell>
          <cell r="F162">
            <v>1351433.6318022611</v>
          </cell>
          <cell r="G162">
            <v>-931635</v>
          </cell>
          <cell r="H162">
            <v>-483630.77197074314</v>
          </cell>
          <cell r="I162">
            <v>-20013.553857720573</v>
          </cell>
          <cell r="J162">
            <v>1462597.6345479386</v>
          </cell>
          <cell r="K162">
            <v>0</v>
          </cell>
          <cell r="L162">
            <v>-76847.307757732982</v>
          </cell>
          <cell r="M162">
            <v>13790.800045818025</v>
          </cell>
          <cell r="N162">
            <v>519.87675929656507</v>
          </cell>
          <cell r="O162">
            <v>-234.61469766628483</v>
          </cell>
          <cell r="P162">
            <v>0</v>
          </cell>
          <cell r="Q162">
            <v>0</v>
          </cell>
          <cell r="R162">
            <v>0</v>
          </cell>
          <cell r="S162">
            <v>3049203.5796206635</v>
          </cell>
          <cell r="T162">
            <v>10833.380000000005</v>
          </cell>
          <cell r="U162">
            <v>7312988.172739693</v>
          </cell>
          <cell r="V162">
            <v>55163.2001832721</v>
          </cell>
          <cell r="W162">
            <v>0</v>
          </cell>
          <cell r="X162">
            <v>7378984.7529229652</v>
          </cell>
          <cell r="Y162">
            <v>4669012</v>
          </cell>
          <cell r="Z162">
            <v>0</v>
          </cell>
          <cell r="AA162">
            <v>0</v>
          </cell>
          <cell r="AB162">
            <v>100067.76928860285</v>
          </cell>
          <cell r="AC162">
            <v>4769079.7692886032</v>
          </cell>
          <cell r="AD162" t="str">
            <v>N/A</v>
          </cell>
          <cell r="AE162">
            <v>524740</v>
          </cell>
          <cell r="AF162">
            <v>524739</v>
          </cell>
          <cell r="AG162">
            <v>524739</v>
          </cell>
          <cell r="AH162">
            <v>524739</v>
          </cell>
          <cell r="AI162">
            <v>510948</v>
          </cell>
          <cell r="AJ162">
            <v>0</v>
          </cell>
          <cell r="AK162">
            <v>2609905</v>
          </cell>
          <cell r="AL162">
            <v>38814596</v>
          </cell>
          <cell r="AM162">
            <v>3049203.5796206635</v>
          </cell>
          <cell r="AN162">
            <v>-895134.38</v>
          </cell>
          <cell r="AO162">
            <v>7268083.6036343621</v>
          </cell>
          <cell r="AP162">
            <v>0</v>
          </cell>
          <cell r="AQ162">
            <v>-4658178.62</v>
          </cell>
          <cell r="AR162">
            <v>0</v>
          </cell>
          <cell r="AS162">
            <v>0</v>
          </cell>
          <cell r="AT162">
            <v>43578570.183255032</v>
          </cell>
          <cell r="AU162">
            <v>1.1707190288918895E-3</v>
          </cell>
          <cell r="AV162">
            <v>0</v>
          </cell>
          <cell r="AW162">
            <v>0</v>
          </cell>
          <cell r="AY162">
            <v>0</v>
          </cell>
          <cell r="AZ162">
            <v>0</v>
          </cell>
          <cell r="BA162">
            <v>0</v>
          </cell>
          <cell r="BB162">
            <v>0</v>
          </cell>
          <cell r="BC162">
            <v>0</v>
          </cell>
          <cell r="BD162">
            <v>0</v>
          </cell>
          <cell r="BE162">
            <v>0</v>
          </cell>
          <cell r="BF162">
            <v>0</v>
          </cell>
          <cell r="BG162">
            <v>0</v>
          </cell>
          <cell r="BH162">
            <v>0</v>
          </cell>
          <cell r="BJ162">
            <v>0</v>
          </cell>
          <cell r="BL162">
            <v>0</v>
          </cell>
          <cell r="BM162">
            <v>0</v>
          </cell>
          <cell r="BN162">
            <v>0</v>
          </cell>
          <cell r="BO162">
            <v>0</v>
          </cell>
          <cell r="BQ162">
            <v>0</v>
          </cell>
          <cell r="BR162">
            <v>0</v>
          </cell>
          <cell r="BS162">
            <v>0</v>
          </cell>
          <cell r="BT162">
            <v>0</v>
          </cell>
          <cell r="CB162">
            <v>0</v>
          </cell>
          <cell r="CC162">
            <v>0</v>
          </cell>
          <cell r="CD162">
            <v>0</v>
          </cell>
          <cell r="CE162">
            <v>0</v>
          </cell>
          <cell r="CF162">
            <v>0</v>
          </cell>
          <cell r="CI162">
            <v>0</v>
          </cell>
          <cell r="CJ162">
            <v>0</v>
          </cell>
          <cell r="CK162">
            <v>0</v>
          </cell>
          <cell r="CV162">
            <v>1.0017279265030735E-3</v>
          </cell>
          <cell r="DG162">
            <v>43578570</v>
          </cell>
          <cell r="DR162">
            <v>16579502.449999988</v>
          </cell>
          <cell r="EC162">
            <v>2.6284606628831635</v>
          </cell>
          <cell r="EN162">
            <v>2.4095909012463064E-2</v>
          </cell>
        </row>
        <row r="163">
          <cell r="B163">
            <v>34205</v>
          </cell>
          <cell r="C163" t="str">
            <v>Halifax Community College</v>
          </cell>
          <cell r="D163">
            <v>4.0870677652817434E-4</v>
          </cell>
          <cell r="E163">
            <v>707158.02114411793</v>
          </cell>
          <cell r="F163">
            <v>551387.32657062553</v>
          </cell>
          <cell r="G163">
            <v>-90396</v>
          </cell>
          <cell r="H163">
            <v>-197322.21555609041</v>
          </cell>
          <cell r="I163">
            <v>-8165.5655868718422</v>
          </cell>
          <cell r="J163">
            <v>596742.43750055484</v>
          </cell>
          <cell r="K163">
            <v>0</v>
          </cell>
          <cell r="L163">
            <v>-31353.838310342093</v>
          </cell>
          <cell r="M163">
            <v>5626.6709585974495</v>
          </cell>
          <cell r="N163">
            <v>212.11064288259192</v>
          </cell>
          <cell r="O163">
            <v>-95.723214130663706</v>
          </cell>
          <cell r="P163">
            <v>0</v>
          </cell>
          <cell r="Q163">
            <v>0</v>
          </cell>
          <cell r="R163">
            <v>0</v>
          </cell>
          <cell r="S163">
            <v>1533793.2241493433</v>
          </cell>
          <cell r="T163">
            <v>31915.049999999988</v>
          </cell>
          <cell r="U163">
            <v>2983712.1875027739</v>
          </cell>
          <cell r="V163">
            <v>22506.683834389798</v>
          </cell>
          <cell r="W163">
            <v>0</v>
          </cell>
          <cell r="X163">
            <v>3038133.9213371635</v>
          </cell>
          <cell r="Y163">
            <v>483893</v>
          </cell>
          <cell r="Z163">
            <v>0</v>
          </cell>
          <cell r="AA163">
            <v>0</v>
          </cell>
          <cell r="AB163">
            <v>40827.827934359215</v>
          </cell>
          <cell r="AC163">
            <v>524720.8279343592</v>
          </cell>
          <cell r="AD163" t="str">
            <v>N/A</v>
          </cell>
          <cell r="AE163">
            <v>503808</v>
          </cell>
          <cell r="AF163">
            <v>503808</v>
          </cell>
          <cell r="AG163">
            <v>503808</v>
          </cell>
          <cell r="AH163">
            <v>503808</v>
          </cell>
          <cell r="AI163">
            <v>498181</v>
          </cell>
          <cell r="AJ163">
            <v>0</v>
          </cell>
          <cell r="AK163">
            <v>2513413</v>
          </cell>
          <cell r="AL163">
            <v>14131138</v>
          </cell>
          <cell r="AM163">
            <v>1533793.2241493433</v>
          </cell>
          <cell r="AN163">
            <v>-398210.05</v>
          </cell>
          <cell r="AO163">
            <v>2965391.043402805</v>
          </cell>
          <cell r="AP163">
            <v>0</v>
          </cell>
          <cell r="AQ163">
            <v>-451977.95</v>
          </cell>
          <cell r="AR163">
            <v>0</v>
          </cell>
          <cell r="AS163">
            <v>0</v>
          </cell>
          <cell r="AT163">
            <v>17780134.267552149</v>
          </cell>
          <cell r="AU163">
            <v>4.2622090937176506E-4</v>
          </cell>
          <cell r="AV163">
            <v>0</v>
          </cell>
          <cell r="AW163">
            <v>0</v>
          </cell>
          <cell r="AY163">
            <v>0</v>
          </cell>
          <cell r="AZ163">
            <v>0</v>
          </cell>
          <cell r="BA163">
            <v>0</v>
          </cell>
          <cell r="BB163">
            <v>0</v>
          </cell>
          <cell r="BC163">
            <v>0</v>
          </cell>
          <cell r="BD163">
            <v>0</v>
          </cell>
          <cell r="BE163">
            <v>0</v>
          </cell>
          <cell r="BF163">
            <v>0</v>
          </cell>
          <cell r="BG163">
            <v>0</v>
          </cell>
          <cell r="BH163">
            <v>0</v>
          </cell>
          <cell r="BJ163">
            <v>0</v>
          </cell>
          <cell r="BL163">
            <v>0</v>
          </cell>
          <cell r="BM163">
            <v>0</v>
          </cell>
          <cell r="BN163">
            <v>0</v>
          </cell>
          <cell r="BO163">
            <v>0</v>
          </cell>
          <cell r="BQ163">
            <v>0</v>
          </cell>
          <cell r="BR163">
            <v>0</v>
          </cell>
          <cell r="BS163">
            <v>0</v>
          </cell>
          <cell r="BT163">
            <v>0</v>
          </cell>
          <cell r="CB163">
            <v>0</v>
          </cell>
          <cell r="CC163">
            <v>0</v>
          </cell>
          <cell r="CD163">
            <v>0</v>
          </cell>
          <cell r="CE163">
            <v>0</v>
          </cell>
          <cell r="CF163">
            <v>0</v>
          </cell>
          <cell r="CI163">
            <v>0</v>
          </cell>
          <cell r="CJ163">
            <v>0</v>
          </cell>
          <cell r="CK163">
            <v>0</v>
          </cell>
          <cell r="CV163">
            <v>4.0870677652817434E-4</v>
          </cell>
          <cell r="DG163">
            <v>17780134</v>
          </cell>
          <cell r="DR163">
            <v>7032339.1499999976</v>
          </cell>
          <cell r="EC163">
            <v>2.528338525880113</v>
          </cell>
          <cell r="EN163">
            <v>2.4095909012463064E-2</v>
          </cell>
        </row>
        <row r="164">
          <cell r="B164">
            <v>34220</v>
          </cell>
          <cell r="C164" t="str">
            <v>Roanoke Rapids City Schools</v>
          </cell>
          <cell r="D164">
            <v>9.1141766955882503E-4</v>
          </cell>
          <cell r="E164">
            <v>1576965.0826833607</v>
          </cell>
          <cell r="F164">
            <v>1229595.8400205956</v>
          </cell>
          <cell r="G164">
            <v>-122229</v>
          </cell>
          <cell r="H164">
            <v>-440029.29283928452</v>
          </cell>
          <cell r="I164">
            <v>-18209.242384077381</v>
          </cell>
          <cell r="J164">
            <v>1330737.910278118</v>
          </cell>
          <cell r="K164">
            <v>0</v>
          </cell>
          <cell r="L164">
            <v>-69919.178946048793</v>
          </cell>
          <cell r="M164">
            <v>12547.497685313496</v>
          </cell>
          <cell r="N164">
            <v>473.00754214763901</v>
          </cell>
          <cell r="O164">
            <v>-213.46313238737241</v>
          </cell>
          <cell r="P164">
            <v>0</v>
          </cell>
          <cell r="Q164">
            <v>0</v>
          </cell>
          <cell r="R164">
            <v>0</v>
          </cell>
          <cell r="S164">
            <v>3499719.1609077374</v>
          </cell>
          <cell r="T164">
            <v>61156.439999999944</v>
          </cell>
          <cell r="U164">
            <v>6653689.5513905901</v>
          </cell>
          <cell r="V164">
            <v>50189.990741253983</v>
          </cell>
          <cell r="W164">
            <v>0</v>
          </cell>
          <cell r="X164">
            <v>6765035.9821318435</v>
          </cell>
          <cell r="Y164">
            <v>672300</v>
          </cell>
          <cell r="Z164">
            <v>0</v>
          </cell>
          <cell r="AA164">
            <v>0</v>
          </cell>
          <cell r="AB164">
            <v>91046.211920386893</v>
          </cell>
          <cell r="AC164">
            <v>763346.21192038688</v>
          </cell>
          <cell r="AD164" t="str">
            <v>N/A</v>
          </cell>
          <cell r="AE164">
            <v>1202847</v>
          </cell>
          <cell r="AF164">
            <v>1202847</v>
          </cell>
          <cell r="AG164">
            <v>1202847</v>
          </cell>
          <cell r="AH164">
            <v>1202847</v>
          </cell>
          <cell r="AI164">
            <v>1190300</v>
          </cell>
          <cell r="AJ164">
            <v>0</v>
          </cell>
          <cell r="AK164">
            <v>6001688</v>
          </cell>
          <cell r="AL164">
            <v>31024351</v>
          </cell>
          <cell r="AM164">
            <v>3499719.1609077374</v>
          </cell>
          <cell r="AN164">
            <v>-875993.44</v>
          </cell>
          <cell r="AO164">
            <v>6612833.3302114578</v>
          </cell>
          <cell r="AP164">
            <v>0</v>
          </cell>
          <cell r="AQ164">
            <v>-611143.56000000006</v>
          </cell>
          <cell r="AR164">
            <v>0</v>
          </cell>
          <cell r="AS164">
            <v>0</v>
          </cell>
          <cell r="AT164">
            <v>39649766.491119199</v>
          </cell>
          <cell r="AU164">
            <v>9.3575101871192694E-4</v>
          </cell>
          <cell r="AV164">
            <v>0</v>
          </cell>
          <cell r="AW164">
            <v>0</v>
          </cell>
          <cell r="AY164">
            <v>0</v>
          </cell>
          <cell r="AZ164">
            <v>0</v>
          </cell>
          <cell r="BA164">
            <v>0</v>
          </cell>
          <cell r="BB164">
            <v>0</v>
          </cell>
          <cell r="BC164">
            <v>0</v>
          </cell>
          <cell r="BD164">
            <v>0</v>
          </cell>
          <cell r="BE164">
            <v>0</v>
          </cell>
          <cell r="BF164">
            <v>0</v>
          </cell>
          <cell r="BG164">
            <v>0</v>
          </cell>
          <cell r="BH164">
            <v>0</v>
          </cell>
          <cell r="BJ164">
            <v>0</v>
          </cell>
          <cell r="BL164">
            <v>0</v>
          </cell>
          <cell r="BM164">
            <v>0</v>
          </cell>
          <cell r="BN164">
            <v>0</v>
          </cell>
          <cell r="BO164">
            <v>0</v>
          </cell>
          <cell r="BQ164">
            <v>0</v>
          </cell>
          <cell r="BR164">
            <v>0</v>
          </cell>
          <cell r="BS164">
            <v>0</v>
          </cell>
          <cell r="BT164">
            <v>0</v>
          </cell>
          <cell r="CB164">
            <v>0</v>
          </cell>
          <cell r="CC164">
            <v>0</v>
          </cell>
          <cell r="CD164">
            <v>0</v>
          </cell>
          <cell r="CE164">
            <v>0</v>
          </cell>
          <cell r="CF164">
            <v>0</v>
          </cell>
          <cell r="CI164">
            <v>0</v>
          </cell>
          <cell r="CJ164">
            <v>0</v>
          </cell>
          <cell r="CK164">
            <v>0</v>
          </cell>
          <cell r="CV164">
            <v>9.1141766955882503E-4</v>
          </cell>
          <cell r="DG164">
            <v>39649767</v>
          </cell>
          <cell r="DR164">
            <v>15110977.050000003</v>
          </cell>
          <cell r="EC164">
            <v>2.6239049181799925</v>
          </cell>
          <cell r="EN164">
            <v>2.4095909012463064E-2</v>
          </cell>
        </row>
        <row r="165">
          <cell r="B165">
            <v>34230</v>
          </cell>
          <cell r="C165" t="str">
            <v>Weldon City Schools</v>
          </cell>
          <cell r="D165">
            <v>4.2912639671802925E-4</v>
          </cell>
          <cell r="E165">
            <v>742488.72529498697</v>
          </cell>
          <cell r="F165">
            <v>578935.48684757052</v>
          </cell>
          <cell r="G165">
            <v>-31160</v>
          </cell>
          <cell r="H165">
            <v>-207180.73743063115</v>
          </cell>
          <cell r="I165">
            <v>-8573.5298230796525</v>
          </cell>
          <cell r="J165">
            <v>626556.60899151757</v>
          </cell>
          <cell r="K165">
            <v>0</v>
          </cell>
          <cell r="L165">
            <v>-32920.324374580799</v>
          </cell>
          <cell r="M165">
            <v>5907.7881078745831</v>
          </cell>
          <cell r="N165">
            <v>222.70801736872281</v>
          </cell>
          <cell r="O165">
            <v>-100.50569337532963</v>
          </cell>
          <cell r="P165">
            <v>0</v>
          </cell>
          <cell r="Q165">
            <v>0</v>
          </cell>
          <cell r="R165">
            <v>0</v>
          </cell>
          <cell r="S165">
            <v>1674176.2199376514</v>
          </cell>
          <cell r="T165">
            <v>4594.6300000000047</v>
          </cell>
          <cell r="U165">
            <v>3132783.0449575875</v>
          </cell>
          <cell r="V165">
            <v>23631.152431498333</v>
          </cell>
          <cell r="W165">
            <v>0</v>
          </cell>
          <cell r="X165">
            <v>3161008.8273890857</v>
          </cell>
          <cell r="Y165">
            <v>160392</v>
          </cell>
          <cell r="Z165">
            <v>0</v>
          </cell>
          <cell r="AA165">
            <v>0</v>
          </cell>
          <cell r="AB165">
            <v>42867.649115398264</v>
          </cell>
          <cell r="AC165">
            <v>203259.64911539826</v>
          </cell>
          <cell r="AD165" t="str">
            <v>N/A</v>
          </cell>
          <cell r="AE165">
            <v>592732</v>
          </cell>
          <cell r="AF165">
            <v>592731</v>
          </cell>
          <cell r="AG165">
            <v>592731</v>
          </cell>
          <cell r="AH165">
            <v>592731</v>
          </cell>
          <cell r="AI165">
            <v>586823</v>
          </cell>
          <cell r="AJ165">
            <v>0</v>
          </cell>
          <cell r="AK165">
            <v>2957748</v>
          </cell>
          <cell r="AL165">
            <v>14419939</v>
          </cell>
          <cell r="AM165">
            <v>1674176.2199376514</v>
          </cell>
          <cell r="AN165">
            <v>-383407.63</v>
          </cell>
          <cell r="AO165">
            <v>3113546.5482736882</v>
          </cell>
          <cell r="AP165">
            <v>0</v>
          </cell>
          <cell r="AQ165">
            <v>-155797.37</v>
          </cell>
          <cell r="AR165">
            <v>0</v>
          </cell>
          <cell r="AS165">
            <v>0</v>
          </cell>
          <cell r="AT165">
            <v>18668456.768211339</v>
          </cell>
          <cell r="AU165">
            <v>4.3493167610547304E-4</v>
          </cell>
          <cell r="AV165">
            <v>0</v>
          </cell>
          <cell r="AW165">
            <v>0</v>
          </cell>
          <cell r="AY165">
            <v>0</v>
          </cell>
          <cell r="AZ165">
            <v>0</v>
          </cell>
          <cell r="BA165">
            <v>0</v>
          </cell>
          <cell r="BB165">
            <v>0</v>
          </cell>
          <cell r="BC165">
            <v>0</v>
          </cell>
          <cell r="BD165">
            <v>0</v>
          </cell>
          <cell r="BE165">
            <v>0</v>
          </cell>
          <cell r="BF165">
            <v>0</v>
          </cell>
          <cell r="BG165">
            <v>0</v>
          </cell>
          <cell r="BH165">
            <v>0</v>
          </cell>
          <cell r="BJ165">
            <v>0</v>
          </cell>
          <cell r="BL165">
            <v>0</v>
          </cell>
          <cell r="BM165">
            <v>0</v>
          </cell>
          <cell r="BN165">
            <v>0</v>
          </cell>
          <cell r="BO165">
            <v>0</v>
          </cell>
          <cell r="BQ165">
            <v>0</v>
          </cell>
          <cell r="BR165">
            <v>0</v>
          </cell>
          <cell r="BS165">
            <v>0</v>
          </cell>
          <cell r="BT165">
            <v>0</v>
          </cell>
          <cell r="CB165">
            <v>0</v>
          </cell>
          <cell r="CC165">
            <v>0</v>
          </cell>
          <cell r="CD165">
            <v>0</v>
          </cell>
          <cell r="CE165">
            <v>0</v>
          </cell>
          <cell r="CF165">
            <v>0</v>
          </cell>
          <cell r="CI165">
            <v>0</v>
          </cell>
          <cell r="CJ165">
            <v>0</v>
          </cell>
          <cell r="CK165">
            <v>0</v>
          </cell>
          <cell r="CV165">
            <v>4.2912639671802925E-4</v>
          </cell>
          <cell r="DG165">
            <v>18668457</v>
          </cell>
          <cell r="DR165">
            <v>6807248.9900000021</v>
          </cell>
          <cell r="EC165">
            <v>2.742437808198932</v>
          </cell>
          <cell r="EN165">
            <v>2.4095909012463064E-2</v>
          </cell>
        </row>
        <row r="166">
          <cell r="B166">
            <v>34300</v>
          </cell>
          <cell r="C166" t="str">
            <v>Harnett County Schools</v>
          </cell>
          <cell r="D166">
            <v>6.1604554914126784E-3</v>
          </cell>
          <cell r="E166">
            <v>10659024.427390411</v>
          </cell>
          <cell r="F166">
            <v>8311085.7929051407</v>
          </cell>
          <cell r="G166">
            <v>-539295</v>
          </cell>
          <cell r="H166">
            <v>-2974246.5655360525</v>
          </cell>
          <cell r="I166">
            <v>-123079.93468434046</v>
          </cell>
          <cell r="J166">
            <v>8994725.4050627649</v>
          </cell>
          <cell r="K166">
            <v>0</v>
          </cell>
          <cell r="L166">
            <v>-472597.80480419076</v>
          </cell>
          <cell r="M166">
            <v>84811.06259043004</v>
          </cell>
          <cell r="N166">
            <v>3197.1531909333517</v>
          </cell>
          <cell r="O166">
            <v>-1442.8402806437634</v>
          </cell>
          <cell r="P166">
            <v>0</v>
          </cell>
          <cell r="Q166">
            <v>0</v>
          </cell>
          <cell r="R166">
            <v>0</v>
          </cell>
          <cell r="S166">
            <v>23942181.695834454</v>
          </cell>
          <cell r="T166">
            <v>0</v>
          </cell>
          <cell r="U166">
            <v>44973627.025313824</v>
          </cell>
          <cell r="V166">
            <v>339244.25036172016</v>
          </cell>
          <cell r="W166">
            <v>0</v>
          </cell>
          <cell r="X166">
            <v>45312871.275675543</v>
          </cell>
          <cell r="Y166">
            <v>2696478.37</v>
          </cell>
          <cell r="Z166">
            <v>0</v>
          </cell>
          <cell r="AA166">
            <v>0</v>
          </cell>
          <cell r="AB166">
            <v>615399.67342170235</v>
          </cell>
          <cell r="AC166">
            <v>3311878.0434217025</v>
          </cell>
          <cell r="AD166" t="str">
            <v>N/A</v>
          </cell>
          <cell r="AE166">
            <v>8417162</v>
          </cell>
          <cell r="AF166">
            <v>8417161</v>
          </cell>
          <cell r="AG166">
            <v>8417161</v>
          </cell>
          <cell r="AH166">
            <v>8417161</v>
          </cell>
          <cell r="AI166">
            <v>8332349</v>
          </cell>
          <cell r="AJ166">
            <v>0</v>
          </cell>
          <cell r="AK166">
            <v>42000994</v>
          </cell>
          <cell r="AL166">
            <v>207203370</v>
          </cell>
          <cell r="AM166">
            <v>23942181.695834454</v>
          </cell>
          <cell r="AN166">
            <v>-5145791.63</v>
          </cell>
          <cell r="AO166">
            <v>44697471.602253847</v>
          </cell>
          <cell r="AP166">
            <v>0</v>
          </cell>
          <cell r="AQ166">
            <v>-2696478.37</v>
          </cell>
          <cell r="AR166">
            <v>0</v>
          </cell>
          <cell r="AS166">
            <v>0</v>
          </cell>
          <cell r="AT166">
            <v>268000753.29808831</v>
          </cell>
          <cell r="AU166">
            <v>6.2496316588030757E-3</v>
          </cell>
          <cell r="AV166">
            <v>0</v>
          </cell>
          <cell r="AW166">
            <v>0</v>
          </cell>
          <cell r="AY166">
            <v>0</v>
          </cell>
          <cell r="AZ166">
            <v>0</v>
          </cell>
          <cell r="BA166">
            <v>0</v>
          </cell>
          <cell r="BB166">
            <v>0</v>
          </cell>
          <cell r="BC166">
            <v>0</v>
          </cell>
          <cell r="BD166">
            <v>0</v>
          </cell>
          <cell r="BE166">
            <v>0</v>
          </cell>
          <cell r="BF166">
            <v>0</v>
          </cell>
          <cell r="BG166">
            <v>0</v>
          </cell>
          <cell r="BH166">
            <v>0</v>
          </cell>
          <cell r="BJ166">
            <v>0</v>
          </cell>
          <cell r="BL166">
            <v>0</v>
          </cell>
          <cell r="BM166">
            <v>0</v>
          </cell>
          <cell r="BN166">
            <v>0</v>
          </cell>
          <cell r="BO166">
            <v>0</v>
          </cell>
          <cell r="BQ166">
            <v>0</v>
          </cell>
          <cell r="BR166">
            <v>0</v>
          </cell>
          <cell r="BS166">
            <v>0</v>
          </cell>
          <cell r="BT166">
            <v>0</v>
          </cell>
          <cell r="CB166">
            <v>0</v>
          </cell>
          <cell r="CC166">
            <v>0</v>
          </cell>
          <cell r="CD166">
            <v>0</v>
          </cell>
          <cell r="CE166">
            <v>0</v>
          </cell>
          <cell r="CF166">
            <v>0</v>
          </cell>
          <cell r="CI166">
            <v>0</v>
          </cell>
          <cell r="CJ166">
            <v>0</v>
          </cell>
          <cell r="CK166">
            <v>0</v>
          </cell>
          <cell r="CV166">
            <v>6.1604554914126784E-3</v>
          </cell>
          <cell r="DG166">
            <v>268000753</v>
          </cell>
          <cell r="DR166">
            <v>88020095.33999981</v>
          </cell>
          <cell r="EC166">
            <v>3.0447678108593217</v>
          </cell>
          <cell r="EN166">
            <v>2.4095909012463064E-2</v>
          </cell>
        </row>
        <row r="167">
          <cell r="B167">
            <v>34400</v>
          </cell>
          <cell r="C167" t="str">
            <v>Haywood County Schools</v>
          </cell>
          <cell r="D167">
            <v>2.6150590035770769E-3</v>
          </cell>
          <cell r="E167">
            <v>4524661.8268811479</v>
          </cell>
          <cell r="F167">
            <v>3527982.5919583444</v>
          </cell>
          <cell r="G167">
            <v>10604</v>
          </cell>
          <cell r="H167">
            <v>-1262541.4258580557</v>
          </cell>
          <cell r="I167">
            <v>-52246.346362638164</v>
          </cell>
          <cell r="J167">
            <v>3818181.575696928</v>
          </cell>
          <cell r="K167">
            <v>0</v>
          </cell>
          <cell r="L167">
            <v>-200613.59849879518</v>
          </cell>
          <cell r="M167">
            <v>36001.547797756182</v>
          </cell>
          <cell r="N167">
            <v>1357.1633216764315</v>
          </cell>
          <cell r="O167">
            <v>-612.47296922778719</v>
          </cell>
          <cell r="P167">
            <v>0</v>
          </cell>
          <cell r="Q167">
            <v>0</v>
          </cell>
          <cell r="R167">
            <v>0</v>
          </cell>
          <cell r="S167">
            <v>10402774.861967133</v>
          </cell>
          <cell r="T167">
            <v>137906</v>
          </cell>
          <cell r="U167">
            <v>19090907.87848464</v>
          </cell>
          <cell r="V167">
            <v>144006.19119102473</v>
          </cell>
          <cell r="W167">
            <v>0</v>
          </cell>
          <cell r="X167">
            <v>19372820.069675665</v>
          </cell>
          <cell r="Y167">
            <v>84885.049999999814</v>
          </cell>
          <cell r="Z167">
            <v>0</v>
          </cell>
          <cell r="AA167">
            <v>0</v>
          </cell>
          <cell r="AB167">
            <v>261231.7318131908</v>
          </cell>
          <cell r="AC167">
            <v>346116.78181319061</v>
          </cell>
          <cell r="AD167" t="str">
            <v>N/A</v>
          </cell>
          <cell r="AE167">
            <v>3812541</v>
          </cell>
          <cell r="AF167">
            <v>3812541</v>
          </cell>
          <cell r="AG167">
            <v>3812541</v>
          </cell>
          <cell r="AH167">
            <v>3812541</v>
          </cell>
          <cell r="AI167">
            <v>3776539</v>
          </cell>
          <cell r="AJ167">
            <v>0</v>
          </cell>
          <cell r="AK167">
            <v>19026703</v>
          </cell>
          <cell r="AL167">
            <v>86535469</v>
          </cell>
          <cell r="AM167">
            <v>10402774.861967133</v>
          </cell>
          <cell r="AN167">
            <v>-2200991.9500000002</v>
          </cell>
          <cell r="AO167">
            <v>18973682.337862477</v>
          </cell>
          <cell r="AP167">
            <v>0</v>
          </cell>
          <cell r="AQ167">
            <v>53020.950000000186</v>
          </cell>
          <cell r="AR167">
            <v>0</v>
          </cell>
          <cell r="AS167">
            <v>0</v>
          </cell>
          <cell r="AT167">
            <v>113763955.19982961</v>
          </cell>
          <cell r="AU167">
            <v>2.6100676176731594E-3</v>
          </cell>
          <cell r="AV167">
            <v>0</v>
          </cell>
          <cell r="AW167">
            <v>0</v>
          </cell>
          <cell r="AY167">
            <v>0</v>
          </cell>
          <cell r="AZ167">
            <v>0</v>
          </cell>
          <cell r="BA167">
            <v>0</v>
          </cell>
          <cell r="BB167">
            <v>0</v>
          </cell>
          <cell r="BC167">
            <v>0</v>
          </cell>
          <cell r="BD167">
            <v>0</v>
          </cell>
          <cell r="BE167">
            <v>0</v>
          </cell>
          <cell r="BF167">
            <v>0</v>
          </cell>
          <cell r="BG167">
            <v>0</v>
          </cell>
          <cell r="BH167">
            <v>0</v>
          </cell>
          <cell r="BJ167">
            <v>0</v>
          </cell>
          <cell r="BL167">
            <v>0</v>
          </cell>
          <cell r="BM167">
            <v>0</v>
          </cell>
          <cell r="BN167">
            <v>0</v>
          </cell>
          <cell r="BO167">
            <v>0</v>
          </cell>
          <cell r="BQ167">
            <v>0</v>
          </cell>
          <cell r="BR167">
            <v>0</v>
          </cell>
          <cell r="BS167">
            <v>0</v>
          </cell>
          <cell r="BT167">
            <v>0</v>
          </cell>
          <cell r="CB167">
            <v>0</v>
          </cell>
          <cell r="CC167">
            <v>0</v>
          </cell>
          <cell r="CD167">
            <v>0</v>
          </cell>
          <cell r="CE167">
            <v>0</v>
          </cell>
          <cell r="CF167">
            <v>0</v>
          </cell>
          <cell r="CI167">
            <v>0</v>
          </cell>
          <cell r="CJ167">
            <v>0</v>
          </cell>
          <cell r="CK167">
            <v>0</v>
          </cell>
          <cell r="CV167">
            <v>2.6150590035770769E-3</v>
          </cell>
          <cell r="DG167">
            <v>113763955</v>
          </cell>
          <cell r="DR167">
            <v>38324638.400000051</v>
          </cell>
          <cell r="EC167">
            <v>2.9684286597208924</v>
          </cell>
          <cell r="EN167">
            <v>2.4095909012463064E-2</v>
          </cell>
        </row>
        <row r="168">
          <cell r="B168">
            <v>34405</v>
          </cell>
          <cell r="C168" t="str">
            <v>Haywood Technical College</v>
          </cell>
          <cell r="D168">
            <v>5.4795195720686181E-4</v>
          </cell>
          <cell r="E168">
            <v>948084.65137778095</v>
          </cell>
          <cell r="F168">
            <v>739243.34541246749</v>
          </cell>
          <cell r="G168">
            <v>81268</v>
          </cell>
          <cell r="H168">
            <v>-264549.30630909302</v>
          </cell>
          <cell r="I168">
            <v>-10947.549446171181</v>
          </cell>
          <cell r="J168">
            <v>800050.8074626493</v>
          </cell>
          <cell r="K168">
            <v>0</v>
          </cell>
          <cell r="L168">
            <v>-42035.997577630325</v>
          </cell>
          <cell r="M168">
            <v>7543.6609848086146</v>
          </cell>
          <cell r="N168">
            <v>284.37610675121715</v>
          </cell>
          <cell r="O168">
            <v>-128.33582789741911</v>
          </cell>
          <cell r="P168">
            <v>0</v>
          </cell>
          <cell r="Q168">
            <v>0</v>
          </cell>
          <cell r="R168">
            <v>0</v>
          </cell>
          <cell r="S168">
            <v>2258813.6521836654</v>
          </cell>
          <cell r="T168">
            <v>416047</v>
          </cell>
          <cell r="U168">
            <v>4000254.0373132462</v>
          </cell>
          <cell r="V168">
            <v>30174.643939234458</v>
          </cell>
          <cell r="W168">
            <v>0</v>
          </cell>
          <cell r="X168">
            <v>4446475.6812524805</v>
          </cell>
          <cell r="Y168">
            <v>9709.960000000021</v>
          </cell>
          <cell r="Z168">
            <v>0</v>
          </cell>
          <cell r="AA168">
            <v>0</v>
          </cell>
          <cell r="AB168">
            <v>54737.747230855901</v>
          </cell>
          <cell r="AC168">
            <v>64447.707230855922</v>
          </cell>
          <cell r="AD168" t="str">
            <v>N/A</v>
          </cell>
          <cell r="AE168">
            <v>877914</v>
          </cell>
          <cell r="AF168">
            <v>877915</v>
          </cell>
          <cell r="AG168">
            <v>877915</v>
          </cell>
          <cell r="AH168">
            <v>877915</v>
          </cell>
          <cell r="AI168">
            <v>870371</v>
          </cell>
          <cell r="AJ168">
            <v>0</v>
          </cell>
          <cell r="AK168">
            <v>4382030</v>
          </cell>
          <cell r="AL168">
            <v>17667812</v>
          </cell>
          <cell r="AM168">
            <v>2258813.6521836654</v>
          </cell>
          <cell r="AN168">
            <v>-470881.04</v>
          </cell>
          <cell r="AO168">
            <v>3975690.9340216252</v>
          </cell>
          <cell r="AP168">
            <v>0</v>
          </cell>
          <cell r="AQ168">
            <v>406337.04</v>
          </cell>
          <cell r="AR168">
            <v>0</v>
          </cell>
          <cell r="AS168">
            <v>0</v>
          </cell>
          <cell r="AT168">
            <v>23837772.586205292</v>
          </cell>
          <cell r="AU168">
            <v>5.3289343165832496E-4</v>
          </cell>
          <cell r="AV168">
            <v>0</v>
          </cell>
          <cell r="AW168">
            <v>0</v>
          </cell>
          <cell r="AY168">
            <v>0</v>
          </cell>
          <cell r="AZ168">
            <v>0</v>
          </cell>
          <cell r="BA168">
            <v>0</v>
          </cell>
          <cell r="BB168">
            <v>0</v>
          </cell>
          <cell r="BC168">
            <v>0</v>
          </cell>
          <cell r="BD168">
            <v>0</v>
          </cell>
          <cell r="BE168">
            <v>0</v>
          </cell>
          <cell r="BF168">
            <v>0</v>
          </cell>
          <cell r="BG168">
            <v>0</v>
          </cell>
          <cell r="BH168">
            <v>0</v>
          </cell>
          <cell r="BJ168">
            <v>0</v>
          </cell>
          <cell r="BL168">
            <v>0</v>
          </cell>
          <cell r="BM168">
            <v>0</v>
          </cell>
          <cell r="BN168">
            <v>0</v>
          </cell>
          <cell r="BO168">
            <v>0</v>
          </cell>
          <cell r="BQ168">
            <v>0</v>
          </cell>
          <cell r="BR168">
            <v>0</v>
          </cell>
          <cell r="BS168">
            <v>0</v>
          </cell>
          <cell r="BT168">
            <v>0</v>
          </cell>
          <cell r="CB168">
            <v>0</v>
          </cell>
          <cell r="CC168">
            <v>0</v>
          </cell>
          <cell r="CD168">
            <v>0</v>
          </cell>
          <cell r="CE168">
            <v>0</v>
          </cell>
          <cell r="CF168">
            <v>0</v>
          </cell>
          <cell r="CI168">
            <v>0</v>
          </cell>
          <cell r="CJ168">
            <v>0</v>
          </cell>
          <cell r="CK168">
            <v>0</v>
          </cell>
          <cell r="CV168">
            <v>5.4795195720686181E-4</v>
          </cell>
          <cell r="DG168">
            <v>23837773</v>
          </cell>
          <cell r="DR168">
            <v>8141265.6999999993</v>
          </cell>
          <cell r="EC168">
            <v>2.9280180598945447</v>
          </cell>
          <cell r="EN168">
            <v>2.4095909012463064E-2</v>
          </cell>
        </row>
        <row r="169">
          <cell r="B169">
            <v>34500</v>
          </cell>
          <cell r="C169" t="str">
            <v>Henderson County Schools</v>
          </cell>
          <cell r="D169">
            <v>4.4938371957256697E-3</v>
          </cell>
          <cell r="E169">
            <v>7775386.172130499</v>
          </cell>
          <cell r="F169">
            <v>6062646.913866384</v>
          </cell>
          <cell r="G169">
            <v>299864</v>
          </cell>
          <cell r="H169">
            <v>-2169609.0271403417</v>
          </cell>
          <cell r="I169">
            <v>-89782.515157031245</v>
          </cell>
          <cell r="J169">
            <v>6561338.1424399568</v>
          </cell>
          <cell r="K169">
            <v>0</v>
          </cell>
          <cell r="L169">
            <v>-344743.59839265072</v>
          </cell>
          <cell r="M169">
            <v>61866.709078437743</v>
          </cell>
          <cell r="N169">
            <v>2332.211627837708</v>
          </cell>
          <cell r="O169">
            <v>-1052.5016096109091</v>
          </cell>
          <cell r="P169">
            <v>0</v>
          </cell>
          <cell r="Q169">
            <v>0</v>
          </cell>
          <cell r="R169">
            <v>0</v>
          </cell>
          <cell r="S169">
            <v>18158246.506843481</v>
          </cell>
          <cell r="T169">
            <v>1613282</v>
          </cell>
          <cell r="U169">
            <v>32806690.712199785</v>
          </cell>
          <cell r="V169">
            <v>247466.83631375097</v>
          </cell>
          <cell r="W169">
            <v>0</v>
          </cell>
          <cell r="X169">
            <v>34667439.548513539</v>
          </cell>
          <cell r="Y169">
            <v>113965.67000000039</v>
          </cell>
          <cell r="Z169">
            <v>0</v>
          </cell>
          <cell r="AA169">
            <v>0</v>
          </cell>
          <cell r="AB169">
            <v>448912.57578515622</v>
          </cell>
          <cell r="AC169">
            <v>562878.24578515661</v>
          </cell>
          <cell r="AD169" t="str">
            <v>N/A</v>
          </cell>
          <cell r="AE169">
            <v>6833285</v>
          </cell>
          <cell r="AF169">
            <v>6833286</v>
          </cell>
          <cell r="AG169">
            <v>6833286</v>
          </cell>
          <cell r="AH169">
            <v>6833286</v>
          </cell>
          <cell r="AI169">
            <v>6771420</v>
          </cell>
          <cell r="AJ169">
            <v>0</v>
          </cell>
          <cell r="AK169">
            <v>34104563</v>
          </cell>
          <cell r="AL169">
            <v>147054955</v>
          </cell>
          <cell r="AM169">
            <v>18158246.506843481</v>
          </cell>
          <cell r="AN169">
            <v>-3820570.3299999996</v>
          </cell>
          <cell r="AO169">
            <v>32605244.972728383</v>
          </cell>
          <cell r="AP169">
            <v>0</v>
          </cell>
          <cell r="AQ169">
            <v>1499316.3299999996</v>
          </cell>
          <cell r="AR169">
            <v>0</v>
          </cell>
          <cell r="AS169">
            <v>0</v>
          </cell>
          <cell r="AT169">
            <v>195497192.47957185</v>
          </cell>
          <cell r="AU169">
            <v>4.4354457241586528E-3</v>
          </cell>
          <cell r="AV169">
            <v>0</v>
          </cell>
          <cell r="AW169">
            <v>0</v>
          </cell>
          <cell r="AY169">
            <v>0</v>
          </cell>
          <cell r="AZ169">
            <v>0</v>
          </cell>
          <cell r="BA169">
            <v>0</v>
          </cell>
          <cell r="BB169">
            <v>0</v>
          </cell>
          <cell r="BC169">
            <v>0</v>
          </cell>
          <cell r="BD169">
            <v>0</v>
          </cell>
          <cell r="BE169">
            <v>0</v>
          </cell>
          <cell r="BF169">
            <v>0</v>
          </cell>
          <cell r="BG169">
            <v>0</v>
          </cell>
          <cell r="BH169">
            <v>0</v>
          </cell>
          <cell r="BJ169">
            <v>0</v>
          </cell>
          <cell r="BL169">
            <v>0</v>
          </cell>
          <cell r="BM169">
            <v>0</v>
          </cell>
          <cell r="BN169">
            <v>0</v>
          </cell>
          <cell r="BO169">
            <v>0</v>
          </cell>
          <cell r="BQ169">
            <v>0</v>
          </cell>
          <cell r="BR169">
            <v>0</v>
          </cell>
          <cell r="BS169">
            <v>0</v>
          </cell>
          <cell r="BT169">
            <v>0</v>
          </cell>
          <cell r="CB169">
            <v>0</v>
          </cell>
          <cell r="CC169">
            <v>0</v>
          </cell>
          <cell r="CD169">
            <v>0</v>
          </cell>
          <cell r="CE169">
            <v>0</v>
          </cell>
          <cell r="CF169">
            <v>0</v>
          </cell>
          <cell r="CI169">
            <v>0</v>
          </cell>
          <cell r="CJ169">
            <v>0</v>
          </cell>
          <cell r="CK169">
            <v>0</v>
          </cell>
          <cell r="CV169">
            <v>4.4938371957256697E-3</v>
          </cell>
          <cell r="DG169">
            <v>195497193</v>
          </cell>
          <cell r="DR169">
            <v>66754769.790000111</v>
          </cell>
          <cell r="EC169">
            <v>2.9285876292436193</v>
          </cell>
          <cell r="EN169">
            <v>2.4095909012463064E-2</v>
          </cell>
        </row>
        <row r="170">
          <cell r="B170">
            <v>34501</v>
          </cell>
          <cell r="C170" t="str">
            <v>Mountain Community School</v>
          </cell>
          <cell r="D170">
            <v>5.1589004249023141E-5</v>
          </cell>
          <cell r="E170">
            <v>89261.00630734177</v>
          </cell>
          <cell r="F170">
            <v>69598.853669480595</v>
          </cell>
          <cell r="G170">
            <v>-31116</v>
          </cell>
          <cell r="H170">
            <v>-24906.992497708368</v>
          </cell>
          <cell r="I170">
            <v>-1030.6983440186962</v>
          </cell>
          <cell r="J170">
            <v>75323.801590224801</v>
          </cell>
          <cell r="K170">
            <v>0</v>
          </cell>
          <cell r="L170">
            <v>-3957.6375795763661</v>
          </cell>
          <cell r="M170">
            <v>710.22642310147455</v>
          </cell>
          <cell r="N170">
            <v>26.773661425158028</v>
          </cell>
          <cell r="O170">
            <v>-12.08266068516371</v>
          </cell>
          <cell r="P170">
            <v>0</v>
          </cell>
          <cell r="Q170">
            <v>0</v>
          </cell>
          <cell r="R170">
            <v>0</v>
          </cell>
          <cell r="S170">
            <v>173897.25056958519</v>
          </cell>
          <cell r="T170">
            <v>0</v>
          </cell>
          <cell r="U170">
            <v>376619.00795112399</v>
          </cell>
          <cell r="V170">
            <v>2840.9056924058982</v>
          </cell>
          <cell r="W170">
            <v>0</v>
          </cell>
          <cell r="X170">
            <v>379459.91364352987</v>
          </cell>
          <cell r="Y170">
            <v>155576.72</v>
          </cell>
          <cell r="Z170">
            <v>0</v>
          </cell>
          <cell r="AA170">
            <v>0</v>
          </cell>
          <cell r="AB170">
            <v>5153.4917200934806</v>
          </cell>
          <cell r="AC170">
            <v>160730.21172009347</v>
          </cell>
          <cell r="AD170" t="str">
            <v>N/A</v>
          </cell>
          <cell r="AE170">
            <v>43887</v>
          </cell>
          <cell r="AF170">
            <v>43887</v>
          </cell>
          <cell r="AG170">
            <v>43887</v>
          </cell>
          <cell r="AH170">
            <v>43887</v>
          </cell>
          <cell r="AI170">
            <v>43177</v>
          </cell>
          <cell r="AJ170">
            <v>0</v>
          </cell>
          <cell r="AK170">
            <v>218725</v>
          </cell>
          <cell r="AL170">
            <v>1895421</v>
          </cell>
          <cell r="AM170">
            <v>173897.25056958519</v>
          </cell>
          <cell r="AN170">
            <v>-43751.279999999992</v>
          </cell>
          <cell r="AO170">
            <v>374306.42192343646</v>
          </cell>
          <cell r="AP170">
            <v>0</v>
          </cell>
          <cell r="AQ170">
            <v>-155576.72</v>
          </cell>
          <cell r="AR170">
            <v>0</v>
          </cell>
          <cell r="AS170">
            <v>0</v>
          </cell>
          <cell r="AT170">
            <v>2244296.6724930215</v>
          </cell>
          <cell r="AU170">
            <v>5.7169358129020601E-5</v>
          </cell>
          <cell r="AV170">
            <v>0</v>
          </cell>
          <cell r="AW170">
            <v>0</v>
          </cell>
          <cell r="AY170">
            <v>0</v>
          </cell>
          <cell r="AZ170">
            <v>0</v>
          </cell>
          <cell r="BA170">
            <v>0</v>
          </cell>
          <cell r="BB170">
            <v>0</v>
          </cell>
          <cell r="BC170">
            <v>0</v>
          </cell>
          <cell r="BD170">
            <v>0</v>
          </cell>
          <cell r="BE170">
            <v>0</v>
          </cell>
          <cell r="BF170">
            <v>0</v>
          </cell>
          <cell r="BG170">
            <v>0</v>
          </cell>
          <cell r="BH170">
            <v>0</v>
          </cell>
          <cell r="BJ170">
            <v>0</v>
          </cell>
          <cell r="BL170">
            <v>0</v>
          </cell>
          <cell r="BM170">
            <v>0</v>
          </cell>
          <cell r="BN170">
            <v>0</v>
          </cell>
          <cell r="BO170">
            <v>0</v>
          </cell>
          <cell r="BQ170">
            <v>0</v>
          </cell>
          <cell r="BR170">
            <v>0</v>
          </cell>
          <cell r="BS170">
            <v>0</v>
          </cell>
          <cell r="BT170">
            <v>0</v>
          </cell>
          <cell r="CB170">
            <v>0</v>
          </cell>
          <cell r="CC170">
            <v>0</v>
          </cell>
          <cell r="CD170">
            <v>0</v>
          </cell>
          <cell r="CE170">
            <v>0</v>
          </cell>
          <cell r="CF170">
            <v>0</v>
          </cell>
          <cell r="CI170">
            <v>0</v>
          </cell>
          <cell r="CJ170">
            <v>0</v>
          </cell>
          <cell r="CK170">
            <v>0</v>
          </cell>
          <cell r="CV170">
            <v>5.1589004249023141E-5</v>
          </cell>
          <cell r="DG170">
            <v>2244297</v>
          </cell>
          <cell r="DR170">
            <v>756108.58000000007</v>
          </cell>
          <cell r="EC170">
            <v>2.9682205166882247</v>
          </cell>
          <cell r="EN170">
            <v>2.4095909012463064E-2</v>
          </cell>
        </row>
        <row r="171">
          <cell r="B171">
            <v>34505</v>
          </cell>
          <cell r="C171" t="str">
            <v>Blue Ridge Community College</v>
          </cell>
          <cell r="D171">
            <v>5.5545647658876765E-4</v>
          </cell>
          <cell r="E171">
            <v>961069.21972975775</v>
          </cell>
          <cell r="F171">
            <v>749367.71113582677</v>
          </cell>
          <cell r="G171">
            <v>37200</v>
          </cell>
          <cell r="H171">
            <v>-268172.46226383455</v>
          </cell>
          <cell r="I171">
            <v>-11097.482475741779</v>
          </cell>
          <cell r="J171">
            <v>811007.96659338346</v>
          </cell>
          <cell r="K171">
            <v>0</v>
          </cell>
          <cell r="L171">
            <v>-42611.704908191023</v>
          </cell>
          <cell r="M171">
            <v>7646.975790653265</v>
          </cell>
          <cell r="N171">
            <v>288.27080222003866</v>
          </cell>
          <cell r="O171">
            <v>-130.09346138185526</v>
          </cell>
          <cell r="P171">
            <v>0</v>
          </cell>
          <cell r="Q171">
            <v>0</v>
          </cell>
          <cell r="R171">
            <v>0</v>
          </cell>
          <cell r="S171">
            <v>2244568.4009426916</v>
          </cell>
          <cell r="T171">
            <v>186003.14999999991</v>
          </cell>
          <cell r="U171">
            <v>4055039.8329669177</v>
          </cell>
          <cell r="V171">
            <v>30587.90316261306</v>
          </cell>
          <cell r="W171">
            <v>0</v>
          </cell>
          <cell r="X171">
            <v>4271630.8861295311</v>
          </cell>
          <cell r="Y171">
            <v>0</v>
          </cell>
          <cell r="Z171">
            <v>0</v>
          </cell>
          <cell r="AA171">
            <v>0</v>
          </cell>
          <cell r="AB171">
            <v>55487.412378708897</v>
          </cell>
          <cell r="AC171">
            <v>55487.412378708897</v>
          </cell>
          <cell r="AD171" t="str">
            <v>N/A</v>
          </cell>
          <cell r="AE171">
            <v>844757</v>
          </cell>
          <cell r="AF171">
            <v>844758</v>
          </cell>
          <cell r="AG171">
            <v>844758</v>
          </cell>
          <cell r="AH171">
            <v>844758</v>
          </cell>
          <cell r="AI171">
            <v>837111</v>
          </cell>
          <cell r="AJ171">
            <v>0</v>
          </cell>
          <cell r="AK171">
            <v>4216142</v>
          </cell>
          <cell r="AL171">
            <v>18253907</v>
          </cell>
          <cell r="AM171">
            <v>2244568.4009426916</v>
          </cell>
          <cell r="AN171">
            <v>-550374.14999999991</v>
          </cell>
          <cell r="AO171">
            <v>4030140.3237508219</v>
          </cell>
          <cell r="AP171">
            <v>0</v>
          </cell>
          <cell r="AQ171">
            <v>186003.14999999991</v>
          </cell>
          <cell r="AR171">
            <v>0</v>
          </cell>
          <cell r="AS171">
            <v>0</v>
          </cell>
          <cell r="AT171">
            <v>24164244.724693514</v>
          </cell>
          <cell r="AU171">
            <v>5.5057112825791289E-4</v>
          </cell>
          <cell r="AV171">
            <v>0</v>
          </cell>
          <cell r="AW171">
            <v>0</v>
          </cell>
          <cell r="AY171">
            <v>0</v>
          </cell>
          <cell r="AZ171">
            <v>0</v>
          </cell>
          <cell r="BA171">
            <v>0</v>
          </cell>
          <cell r="BB171">
            <v>0</v>
          </cell>
          <cell r="BC171">
            <v>0</v>
          </cell>
          <cell r="BD171">
            <v>0</v>
          </cell>
          <cell r="BE171">
            <v>0</v>
          </cell>
          <cell r="BF171">
            <v>0</v>
          </cell>
          <cell r="BG171">
            <v>0</v>
          </cell>
          <cell r="BH171">
            <v>0</v>
          </cell>
          <cell r="BJ171">
            <v>0</v>
          </cell>
          <cell r="BL171">
            <v>0</v>
          </cell>
          <cell r="BM171">
            <v>0</v>
          </cell>
          <cell r="BN171">
            <v>0</v>
          </cell>
          <cell r="BO171">
            <v>0</v>
          </cell>
          <cell r="BQ171">
            <v>0</v>
          </cell>
          <cell r="BR171">
            <v>0</v>
          </cell>
          <cell r="BS171">
            <v>0</v>
          </cell>
          <cell r="BT171">
            <v>0</v>
          </cell>
          <cell r="CB171">
            <v>0</v>
          </cell>
          <cell r="CC171">
            <v>0</v>
          </cell>
          <cell r="CD171">
            <v>0</v>
          </cell>
          <cell r="CE171">
            <v>0</v>
          </cell>
          <cell r="CF171">
            <v>0</v>
          </cell>
          <cell r="CI171">
            <v>0</v>
          </cell>
          <cell r="CJ171">
            <v>0</v>
          </cell>
          <cell r="CK171">
            <v>0</v>
          </cell>
          <cell r="CV171">
            <v>5.5545647658876765E-4</v>
          </cell>
          <cell r="DG171">
            <v>24164245</v>
          </cell>
          <cell r="DR171">
            <v>9672640.7699999996</v>
          </cell>
          <cell r="EC171">
            <v>2.4982055650144859</v>
          </cell>
          <cell r="EN171">
            <v>2.4095909012463064E-2</v>
          </cell>
        </row>
        <row r="172">
          <cell r="B172">
            <v>34600</v>
          </cell>
          <cell r="C172" t="str">
            <v>Hertford County Schools</v>
          </cell>
          <cell r="D172">
            <v>1.0584263195967936E-3</v>
          </cell>
          <cell r="E172">
            <v>1831324.325108967</v>
          </cell>
          <cell r="F172">
            <v>1427925.5746429535</v>
          </cell>
          <cell r="G172">
            <v>-158584</v>
          </cell>
          <cell r="H172">
            <v>-511004.55969885475</v>
          </cell>
          <cell r="I172">
            <v>-21146.332842717649</v>
          </cell>
          <cell r="J172">
            <v>1545381.5256899509</v>
          </cell>
          <cell r="K172">
            <v>0</v>
          </cell>
          <cell r="L172">
            <v>-81196.910826754203</v>
          </cell>
          <cell r="M172">
            <v>14571.367484727582</v>
          </cell>
          <cell r="N172">
            <v>549.30209134434392</v>
          </cell>
          <cell r="O172">
            <v>-247.89402831276502</v>
          </cell>
          <cell r="P172">
            <v>0</v>
          </cell>
          <cell r="Q172">
            <v>0</v>
          </cell>
          <cell r="R172">
            <v>0</v>
          </cell>
          <cell r="S172">
            <v>4047572.3976213033</v>
          </cell>
          <cell r="T172">
            <v>31111.170000000042</v>
          </cell>
          <cell r="U172">
            <v>7726907.6284497548</v>
          </cell>
          <cell r="V172">
            <v>58285.469938910326</v>
          </cell>
          <cell r="W172">
            <v>0</v>
          </cell>
          <cell r="X172">
            <v>7816304.2683886653</v>
          </cell>
          <cell r="Y172">
            <v>824032</v>
          </cell>
          <cell r="Z172">
            <v>0</v>
          </cell>
          <cell r="AA172">
            <v>0</v>
          </cell>
          <cell r="AB172">
            <v>105731.66421358824</v>
          </cell>
          <cell r="AC172">
            <v>929763.66421358823</v>
          </cell>
          <cell r="AD172" t="str">
            <v>N/A</v>
          </cell>
          <cell r="AE172">
            <v>1380223</v>
          </cell>
          <cell r="AF172">
            <v>1380222</v>
          </cell>
          <cell r="AG172">
            <v>1380222</v>
          </cell>
          <cell r="AH172">
            <v>1380222</v>
          </cell>
          <cell r="AI172">
            <v>1365650</v>
          </cell>
          <cell r="AJ172">
            <v>0</v>
          </cell>
          <cell r="AK172">
            <v>6886539</v>
          </cell>
          <cell r="AL172">
            <v>36080426</v>
          </cell>
          <cell r="AM172">
            <v>4047572.3976213033</v>
          </cell>
          <cell r="AN172">
            <v>-969396.17</v>
          </cell>
          <cell r="AO172">
            <v>7679461.4341750769</v>
          </cell>
          <cell r="AP172">
            <v>0</v>
          </cell>
          <cell r="AQ172">
            <v>-792920.83</v>
          </cell>
          <cell r="AR172">
            <v>0</v>
          </cell>
          <cell r="AS172">
            <v>0</v>
          </cell>
          <cell r="AT172">
            <v>46045142.831796378</v>
          </cell>
          <cell r="AU172">
            <v>1.0882514752291229E-3</v>
          </cell>
          <cell r="AV172">
            <v>0</v>
          </cell>
          <cell r="AW172">
            <v>0</v>
          </cell>
          <cell r="AY172">
            <v>0</v>
          </cell>
          <cell r="AZ172">
            <v>0</v>
          </cell>
          <cell r="BA172">
            <v>0</v>
          </cell>
          <cell r="BB172">
            <v>0</v>
          </cell>
          <cell r="BC172">
            <v>0</v>
          </cell>
          <cell r="BD172">
            <v>0</v>
          </cell>
          <cell r="BE172">
            <v>0</v>
          </cell>
          <cell r="BF172">
            <v>0</v>
          </cell>
          <cell r="BG172">
            <v>0</v>
          </cell>
          <cell r="BH172">
            <v>0</v>
          </cell>
          <cell r="BJ172">
            <v>0</v>
          </cell>
          <cell r="BL172">
            <v>0</v>
          </cell>
          <cell r="BM172">
            <v>0</v>
          </cell>
          <cell r="BN172">
            <v>0</v>
          </cell>
          <cell r="BO172">
            <v>0</v>
          </cell>
          <cell r="BQ172">
            <v>0</v>
          </cell>
          <cell r="BR172">
            <v>0</v>
          </cell>
          <cell r="BS172">
            <v>0</v>
          </cell>
          <cell r="BT172">
            <v>0</v>
          </cell>
          <cell r="CB172">
            <v>0</v>
          </cell>
          <cell r="CC172">
            <v>0</v>
          </cell>
          <cell r="CD172">
            <v>0</v>
          </cell>
          <cell r="CE172">
            <v>0</v>
          </cell>
          <cell r="CF172">
            <v>0</v>
          </cell>
          <cell r="CI172">
            <v>0</v>
          </cell>
          <cell r="CJ172">
            <v>0</v>
          </cell>
          <cell r="CK172">
            <v>0</v>
          </cell>
          <cell r="CV172">
            <v>1.0584263195967936E-3</v>
          </cell>
          <cell r="DG172">
            <v>46045142</v>
          </cell>
          <cell r="DR172">
            <v>16910461.929999992</v>
          </cell>
          <cell r="EC172">
            <v>2.7228790195443242</v>
          </cell>
          <cell r="EN172">
            <v>2.4095909012463064E-2</v>
          </cell>
        </row>
        <row r="173">
          <cell r="B173">
            <v>34605</v>
          </cell>
          <cell r="C173" t="str">
            <v>Roanoke-Chowan Community College</v>
          </cell>
          <cell r="D173">
            <v>2.4764422203784329E-4</v>
          </cell>
          <cell r="E173">
            <v>428482.24708107725</v>
          </cell>
          <cell r="F173">
            <v>334097.43457164289</v>
          </cell>
          <cell r="G173">
            <v>62984</v>
          </cell>
          <cell r="H173">
            <v>-119561.77232310474</v>
          </cell>
          <cell r="I173">
            <v>-4947.6917276424574</v>
          </cell>
          <cell r="J173">
            <v>361579.07130175503</v>
          </cell>
          <cell r="K173">
            <v>0</v>
          </cell>
          <cell r="L173">
            <v>-18997.964658728233</v>
          </cell>
          <cell r="M173">
            <v>3409.3208926980833</v>
          </cell>
          <cell r="N173">
            <v>128.52239835319992</v>
          </cell>
          <cell r="O173">
            <v>-58.000753243483274</v>
          </cell>
          <cell r="P173">
            <v>0</v>
          </cell>
          <cell r="Q173">
            <v>0</v>
          </cell>
          <cell r="R173">
            <v>0</v>
          </cell>
          <cell r="S173">
            <v>1047115.1667828076</v>
          </cell>
          <cell r="T173">
            <v>314917.58999999997</v>
          </cell>
          <cell r="U173">
            <v>1807895.3565087754</v>
          </cell>
          <cell r="V173">
            <v>13637.283570792333</v>
          </cell>
          <cell r="W173">
            <v>0</v>
          </cell>
          <cell r="X173">
            <v>2136450.230079568</v>
          </cell>
          <cell r="Y173">
            <v>0</v>
          </cell>
          <cell r="Z173">
            <v>0</v>
          </cell>
          <cell r="AA173">
            <v>0</v>
          </cell>
          <cell r="AB173">
            <v>24738.458638212287</v>
          </cell>
          <cell r="AC173">
            <v>24738.458638212287</v>
          </cell>
          <cell r="AD173" t="str">
            <v>N/A</v>
          </cell>
          <cell r="AE173">
            <v>423025</v>
          </cell>
          <cell r="AF173">
            <v>423025</v>
          </cell>
          <cell r="AG173">
            <v>423025</v>
          </cell>
          <cell r="AH173">
            <v>423025</v>
          </cell>
          <cell r="AI173">
            <v>419615</v>
          </cell>
          <cell r="AJ173">
            <v>0</v>
          </cell>
          <cell r="AK173">
            <v>2111715</v>
          </cell>
          <cell r="AL173">
            <v>7856029</v>
          </cell>
          <cell r="AM173">
            <v>1047115.1667828076</v>
          </cell>
          <cell r="AN173">
            <v>-241490.59</v>
          </cell>
          <cell r="AO173">
            <v>1796794.1814413555</v>
          </cell>
          <cell r="AP173">
            <v>0</v>
          </cell>
          <cell r="AQ173">
            <v>314917.58999999997</v>
          </cell>
          <cell r="AR173">
            <v>0</v>
          </cell>
          <cell r="AS173">
            <v>0</v>
          </cell>
          <cell r="AT173">
            <v>10773365.348224163</v>
          </cell>
          <cell r="AU173">
            <v>2.3695216199379654E-4</v>
          </cell>
          <cell r="AV173">
            <v>0</v>
          </cell>
          <cell r="AW173">
            <v>0</v>
          </cell>
          <cell r="AY173">
            <v>0</v>
          </cell>
          <cell r="AZ173">
            <v>0</v>
          </cell>
          <cell r="BA173">
            <v>0</v>
          </cell>
          <cell r="BB173">
            <v>0</v>
          </cell>
          <cell r="BC173">
            <v>0</v>
          </cell>
          <cell r="BD173">
            <v>0</v>
          </cell>
          <cell r="BE173">
            <v>0</v>
          </cell>
          <cell r="BF173">
            <v>0</v>
          </cell>
          <cell r="BG173">
            <v>0</v>
          </cell>
          <cell r="BH173">
            <v>0</v>
          </cell>
          <cell r="BJ173">
            <v>0</v>
          </cell>
          <cell r="BL173">
            <v>0</v>
          </cell>
          <cell r="BM173">
            <v>0</v>
          </cell>
          <cell r="BN173">
            <v>0</v>
          </cell>
          <cell r="BO173">
            <v>0</v>
          </cell>
          <cell r="BQ173">
            <v>0</v>
          </cell>
          <cell r="BR173">
            <v>0</v>
          </cell>
          <cell r="BS173">
            <v>0</v>
          </cell>
          <cell r="BT173">
            <v>0</v>
          </cell>
          <cell r="CB173">
            <v>0</v>
          </cell>
          <cell r="CC173">
            <v>0</v>
          </cell>
          <cell r="CD173">
            <v>0</v>
          </cell>
          <cell r="CE173">
            <v>0</v>
          </cell>
          <cell r="CF173">
            <v>0</v>
          </cell>
          <cell r="CI173">
            <v>0</v>
          </cell>
          <cell r="CJ173">
            <v>0</v>
          </cell>
          <cell r="CK173">
            <v>0</v>
          </cell>
          <cell r="CV173">
            <v>2.4764422203784329E-4</v>
          </cell>
          <cell r="DG173">
            <v>10773365</v>
          </cell>
          <cell r="DR173">
            <v>4201772.21</v>
          </cell>
          <cell r="EC173">
            <v>2.5640050106381183</v>
          </cell>
          <cell r="EN173">
            <v>2.4095909012463064E-2</v>
          </cell>
        </row>
        <row r="174">
          <cell r="B174">
            <v>34700</v>
          </cell>
          <cell r="C174" t="str">
            <v>Hoke County Schools</v>
          </cell>
          <cell r="D174">
            <v>2.9499284301126028E-3</v>
          </cell>
          <cell r="E174">
            <v>5104064.0159569234</v>
          </cell>
          <cell r="F174">
            <v>3979755.7663992965</v>
          </cell>
          <cell r="G174">
            <v>731778</v>
          </cell>
          <cell r="H174">
            <v>-1424215.2246809935</v>
          </cell>
          <cell r="I174">
            <v>-58936.713203730906</v>
          </cell>
          <cell r="J174">
            <v>4307115.964142154</v>
          </cell>
          <cell r="K174">
            <v>0</v>
          </cell>
          <cell r="L174">
            <v>-226303.02294108376</v>
          </cell>
          <cell r="M174">
            <v>40611.699097950586</v>
          </cell>
          <cell r="N174">
            <v>1530.9538566598385</v>
          </cell>
          <cell r="O174">
            <v>-690.90273761667265</v>
          </cell>
          <cell r="P174">
            <v>0</v>
          </cell>
          <cell r="Q174">
            <v>0</v>
          </cell>
          <cell r="R174">
            <v>0</v>
          </cell>
          <cell r="S174">
            <v>12454710.535889557</v>
          </cell>
          <cell r="T174">
            <v>3920876</v>
          </cell>
          <cell r="U174">
            <v>21535579.820710771</v>
          </cell>
          <cell r="V174">
            <v>162446.79639180235</v>
          </cell>
          <cell r="W174">
            <v>0</v>
          </cell>
          <cell r="X174">
            <v>25618902.617102575</v>
          </cell>
          <cell r="Y174">
            <v>261986.9700000002</v>
          </cell>
          <cell r="Z174">
            <v>0</v>
          </cell>
          <cell r="AA174">
            <v>0</v>
          </cell>
          <cell r="AB174">
            <v>294683.5660186545</v>
          </cell>
          <cell r="AC174">
            <v>556670.5360186547</v>
          </cell>
          <cell r="AD174" t="str">
            <v>N/A</v>
          </cell>
          <cell r="AE174">
            <v>5020569</v>
          </cell>
          <cell r="AF174">
            <v>5020569</v>
          </cell>
          <cell r="AG174">
            <v>5020569</v>
          </cell>
          <cell r="AH174">
            <v>5020569</v>
          </cell>
          <cell r="AI174">
            <v>4979957</v>
          </cell>
          <cell r="AJ174">
            <v>0</v>
          </cell>
          <cell r="AK174">
            <v>25062233</v>
          </cell>
          <cell r="AL174">
            <v>93098331</v>
          </cell>
          <cell r="AM174">
            <v>12454710.535889557</v>
          </cell>
          <cell r="AN174">
            <v>-2283360.0299999998</v>
          </cell>
          <cell r="AO174">
            <v>21403343.051083922</v>
          </cell>
          <cell r="AP174">
            <v>0</v>
          </cell>
          <cell r="AQ174">
            <v>3658889.03</v>
          </cell>
          <cell r="AR174">
            <v>0</v>
          </cell>
          <cell r="AS174">
            <v>0</v>
          </cell>
          <cell r="AT174">
            <v>128331913.58697347</v>
          </cell>
          <cell r="AU174">
            <v>2.808015515772702E-3</v>
          </cell>
          <cell r="AV174">
            <v>0</v>
          </cell>
          <cell r="AW174">
            <v>0</v>
          </cell>
          <cell r="AY174">
            <v>0</v>
          </cell>
          <cell r="AZ174">
            <v>0</v>
          </cell>
          <cell r="BA174">
            <v>0</v>
          </cell>
          <cell r="BB174">
            <v>0</v>
          </cell>
          <cell r="BC174">
            <v>0</v>
          </cell>
          <cell r="BD174">
            <v>0</v>
          </cell>
          <cell r="BE174">
            <v>0</v>
          </cell>
          <cell r="BF174">
            <v>0</v>
          </cell>
          <cell r="BG174">
            <v>0</v>
          </cell>
          <cell r="BH174">
            <v>0</v>
          </cell>
          <cell r="BJ174">
            <v>0</v>
          </cell>
          <cell r="BL174">
            <v>0</v>
          </cell>
          <cell r="BM174">
            <v>0</v>
          </cell>
          <cell r="BN174">
            <v>0</v>
          </cell>
          <cell r="BO174">
            <v>0</v>
          </cell>
          <cell r="BQ174">
            <v>0</v>
          </cell>
          <cell r="BR174">
            <v>0</v>
          </cell>
          <cell r="BS174">
            <v>0</v>
          </cell>
          <cell r="BT174">
            <v>0</v>
          </cell>
          <cell r="CB174">
            <v>0</v>
          </cell>
          <cell r="CC174">
            <v>0</v>
          </cell>
          <cell r="CD174">
            <v>0</v>
          </cell>
          <cell r="CE174">
            <v>0</v>
          </cell>
          <cell r="CF174">
            <v>0</v>
          </cell>
          <cell r="CI174">
            <v>0</v>
          </cell>
          <cell r="CJ174">
            <v>0</v>
          </cell>
          <cell r="CK174">
            <v>0</v>
          </cell>
          <cell r="CV174">
            <v>2.9499284301126028E-3</v>
          </cell>
          <cell r="DG174">
            <v>128331914</v>
          </cell>
          <cell r="DR174">
            <v>39591307.19000005</v>
          </cell>
          <cell r="EC174">
            <v>3.2414164398293472</v>
          </cell>
          <cell r="EN174">
            <v>2.4095909012463064E-2</v>
          </cell>
        </row>
        <row r="175">
          <cell r="B175">
            <v>34800</v>
          </cell>
          <cell r="C175" t="str">
            <v>Hyde County Schools</v>
          </cell>
          <cell r="D175">
            <v>3.0197101229566622E-4</v>
          </cell>
          <cell r="E175">
            <v>522480.26155046851</v>
          </cell>
          <cell r="F175">
            <v>407389.84214042005</v>
          </cell>
          <cell r="G175">
            <v>96968</v>
          </cell>
          <cell r="H175">
            <v>-145790.55841954879</v>
          </cell>
          <cell r="I175">
            <v>-6033.0883847343493</v>
          </cell>
          <cell r="J175">
            <v>440900.24506702495</v>
          </cell>
          <cell r="K175">
            <v>0</v>
          </cell>
          <cell r="L175">
            <v>-23165.630808365044</v>
          </cell>
          <cell r="M175">
            <v>4157.2384477093956</v>
          </cell>
          <cell r="N175">
            <v>156.71691596120485</v>
          </cell>
          <cell r="O175">
            <v>-70.724630789767986</v>
          </cell>
          <cell r="P175">
            <v>0</v>
          </cell>
          <cell r="Q175">
            <v>0</v>
          </cell>
          <cell r="R175">
            <v>0</v>
          </cell>
          <cell r="S175">
            <v>1296992.3018781461</v>
          </cell>
          <cell r="T175">
            <v>484837.2</v>
          </cell>
          <cell r="U175">
            <v>2204501.2253351249</v>
          </cell>
          <cell r="V175">
            <v>16628.953790837582</v>
          </cell>
          <cell r="W175">
            <v>0</v>
          </cell>
          <cell r="X175">
            <v>2705967.3791259625</v>
          </cell>
          <cell r="Y175">
            <v>0</v>
          </cell>
          <cell r="Z175">
            <v>0</v>
          </cell>
          <cell r="AA175">
            <v>0</v>
          </cell>
          <cell r="AB175">
            <v>30165.441923671748</v>
          </cell>
          <cell r="AC175">
            <v>30165.441923671748</v>
          </cell>
          <cell r="AD175" t="str">
            <v>N/A</v>
          </cell>
          <cell r="AE175">
            <v>535992</v>
          </cell>
          <cell r="AF175">
            <v>535992</v>
          </cell>
          <cell r="AG175">
            <v>535992</v>
          </cell>
          <cell r="AH175">
            <v>535992</v>
          </cell>
          <cell r="AI175">
            <v>531835</v>
          </cell>
          <cell r="AJ175">
            <v>0</v>
          </cell>
          <cell r="AK175">
            <v>2675803</v>
          </cell>
          <cell r="AL175">
            <v>9466808</v>
          </cell>
          <cell r="AM175">
            <v>1296992.3018781461</v>
          </cell>
          <cell r="AN175">
            <v>-302836.2</v>
          </cell>
          <cell r="AO175">
            <v>2190964.7372022909</v>
          </cell>
          <cell r="AP175">
            <v>0</v>
          </cell>
          <cell r="AQ175">
            <v>484837.2</v>
          </cell>
          <cell r="AR175">
            <v>0</v>
          </cell>
          <cell r="AS175">
            <v>0</v>
          </cell>
          <cell r="AT175">
            <v>13136766.039080437</v>
          </cell>
          <cell r="AU175">
            <v>2.8553619787913319E-4</v>
          </cell>
          <cell r="AV175">
            <v>0</v>
          </cell>
          <cell r="AW175">
            <v>0</v>
          </cell>
          <cell r="AY175">
            <v>0</v>
          </cell>
          <cell r="AZ175">
            <v>0</v>
          </cell>
          <cell r="BA175">
            <v>0</v>
          </cell>
          <cell r="BB175">
            <v>0</v>
          </cell>
          <cell r="BC175">
            <v>0</v>
          </cell>
          <cell r="BD175">
            <v>0</v>
          </cell>
          <cell r="BE175">
            <v>0</v>
          </cell>
          <cell r="BF175">
            <v>0</v>
          </cell>
          <cell r="BG175">
            <v>0</v>
          </cell>
          <cell r="BH175">
            <v>0</v>
          </cell>
          <cell r="BJ175">
            <v>0</v>
          </cell>
          <cell r="BL175">
            <v>0</v>
          </cell>
          <cell r="BM175">
            <v>0</v>
          </cell>
          <cell r="BN175">
            <v>0</v>
          </cell>
          <cell r="BO175">
            <v>0</v>
          </cell>
          <cell r="BQ175">
            <v>0</v>
          </cell>
          <cell r="BR175">
            <v>0</v>
          </cell>
          <cell r="BS175">
            <v>0</v>
          </cell>
          <cell r="BT175">
            <v>0</v>
          </cell>
          <cell r="CB175">
            <v>0</v>
          </cell>
          <cell r="CC175">
            <v>0</v>
          </cell>
          <cell r="CD175">
            <v>0</v>
          </cell>
          <cell r="CE175">
            <v>0</v>
          </cell>
          <cell r="CF175">
            <v>0</v>
          </cell>
          <cell r="CI175">
            <v>0</v>
          </cell>
          <cell r="CJ175">
            <v>0</v>
          </cell>
          <cell r="CK175">
            <v>0</v>
          </cell>
          <cell r="CV175">
            <v>3.0197101229566622E-4</v>
          </cell>
          <cell r="DG175">
            <v>13136765</v>
          </cell>
          <cell r="DR175">
            <v>5121679.4700000016</v>
          </cell>
          <cell r="EC175">
            <v>2.5649330609125363</v>
          </cell>
          <cell r="EN175">
            <v>2.4095909012463064E-2</v>
          </cell>
        </row>
        <row r="176">
          <cell r="B176">
            <v>34900</v>
          </cell>
          <cell r="C176" t="str">
            <v>Iredell County Schools</v>
          </cell>
          <cell r="D176">
            <v>6.4268871434988049E-3</v>
          </cell>
          <cell r="E176">
            <v>11120013.309101295</v>
          </cell>
          <cell r="F176">
            <v>8670529.3959828522</v>
          </cell>
          <cell r="G176">
            <v>-645571</v>
          </cell>
          <cell r="H176">
            <v>-3102878.8439888172</v>
          </cell>
          <cell r="I176">
            <v>-128402.98106984103</v>
          </cell>
          <cell r="J176">
            <v>9383735.5282707773</v>
          </cell>
          <cell r="K176">
            <v>0</v>
          </cell>
          <cell r="L176">
            <v>-493037.04246799269</v>
          </cell>
          <cell r="M176">
            <v>88479.030251692457</v>
          </cell>
          <cell r="N176">
            <v>3335.4258897330096</v>
          </cell>
          <cell r="O176">
            <v>-1505.2412378788551</v>
          </cell>
          <cell r="P176">
            <v>0</v>
          </cell>
          <cell r="Q176">
            <v>0</v>
          </cell>
          <cell r="R176">
            <v>0</v>
          </cell>
          <cell r="S176">
            <v>24894697.58073182</v>
          </cell>
          <cell r="T176">
            <v>0</v>
          </cell>
          <cell r="U176">
            <v>46918677.64135389</v>
          </cell>
          <cell r="V176">
            <v>353916.12100676983</v>
          </cell>
          <cell r="W176">
            <v>0</v>
          </cell>
          <cell r="X176">
            <v>47272593.762360662</v>
          </cell>
          <cell r="Y176">
            <v>3227851.1899999995</v>
          </cell>
          <cell r="Z176">
            <v>0</v>
          </cell>
          <cell r="AA176">
            <v>0</v>
          </cell>
          <cell r="AB176">
            <v>642014.90534920513</v>
          </cell>
          <cell r="AC176">
            <v>3869866.0953492047</v>
          </cell>
          <cell r="AD176" t="str">
            <v>N/A</v>
          </cell>
          <cell r="AE176">
            <v>8698242</v>
          </cell>
          <cell r="AF176">
            <v>8698241</v>
          </cell>
          <cell r="AG176">
            <v>8698241</v>
          </cell>
          <cell r="AH176">
            <v>8698241</v>
          </cell>
          <cell r="AI176">
            <v>8609762</v>
          </cell>
          <cell r="AJ176">
            <v>0</v>
          </cell>
          <cell r="AK176">
            <v>43402727</v>
          </cell>
          <cell r="AL176">
            <v>216810108</v>
          </cell>
          <cell r="AM176">
            <v>24894697.58073182</v>
          </cell>
          <cell r="AN176">
            <v>-5516097.8100000005</v>
          </cell>
          <cell r="AO176">
            <v>46630578.85701146</v>
          </cell>
          <cell r="AP176">
            <v>0</v>
          </cell>
          <cell r="AQ176">
            <v>-3227851.1899999995</v>
          </cell>
          <cell r="AR176">
            <v>0</v>
          </cell>
          <cell r="AS176">
            <v>0</v>
          </cell>
          <cell r="AT176">
            <v>279591435.43774325</v>
          </cell>
          <cell r="AU176">
            <v>6.5393884122890216E-3</v>
          </cell>
          <cell r="AV176">
            <v>0</v>
          </cell>
          <cell r="AW176">
            <v>0</v>
          </cell>
          <cell r="AY176">
            <v>0</v>
          </cell>
          <cell r="AZ176">
            <v>0</v>
          </cell>
          <cell r="BA176">
            <v>0</v>
          </cell>
          <cell r="BB176">
            <v>0</v>
          </cell>
          <cell r="BC176">
            <v>0</v>
          </cell>
          <cell r="BD176">
            <v>0</v>
          </cell>
          <cell r="BE176">
            <v>0</v>
          </cell>
          <cell r="BF176">
            <v>0</v>
          </cell>
          <cell r="BG176">
            <v>0</v>
          </cell>
          <cell r="BH176">
            <v>0</v>
          </cell>
          <cell r="BJ176">
            <v>0</v>
          </cell>
          <cell r="BL176">
            <v>0</v>
          </cell>
          <cell r="BM176">
            <v>0</v>
          </cell>
          <cell r="BN176">
            <v>0</v>
          </cell>
          <cell r="BO176">
            <v>0</v>
          </cell>
          <cell r="BQ176">
            <v>0</v>
          </cell>
          <cell r="BR176">
            <v>0</v>
          </cell>
          <cell r="BS176">
            <v>0</v>
          </cell>
          <cell r="BT176">
            <v>0</v>
          </cell>
          <cell r="CB176">
            <v>0</v>
          </cell>
          <cell r="CC176">
            <v>0</v>
          </cell>
          <cell r="CD176">
            <v>0</v>
          </cell>
          <cell r="CE176">
            <v>0</v>
          </cell>
          <cell r="CF176">
            <v>0</v>
          </cell>
          <cell r="CI176">
            <v>0</v>
          </cell>
          <cell r="CJ176">
            <v>0</v>
          </cell>
          <cell r="CK176">
            <v>0</v>
          </cell>
          <cell r="CV176">
            <v>6.4268871434988049E-3</v>
          </cell>
          <cell r="DG176">
            <v>279591436</v>
          </cell>
          <cell r="DR176">
            <v>96933813.520000041</v>
          </cell>
          <cell r="EC176">
            <v>2.8843540334076798</v>
          </cell>
          <cell r="EN176">
            <v>2.4095909012463064E-2</v>
          </cell>
        </row>
        <row r="177">
          <cell r="B177">
            <v>34901</v>
          </cell>
          <cell r="C177" t="str">
            <v>American Renaissance Middle School</v>
          </cell>
          <cell r="D177">
            <v>1.6389090689676063E-4</v>
          </cell>
          <cell r="E177">
            <v>283569.4832102661</v>
          </cell>
          <cell r="F177">
            <v>221105.62925009546</v>
          </cell>
          <cell r="G177">
            <v>47511</v>
          </cell>
          <cell r="H177">
            <v>-79125.961974688282</v>
          </cell>
          <cell r="I177">
            <v>-3274.3816012190641</v>
          </cell>
          <cell r="J177">
            <v>239292.97208265768</v>
          </cell>
          <cell r="K177">
            <v>0</v>
          </cell>
          <cell r="L177">
            <v>-12572.850000254719</v>
          </cell>
          <cell r="M177">
            <v>2256.2880264615142</v>
          </cell>
          <cell r="N177">
            <v>85.056102861280834</v>
          </cell>
          <cell r="O177">
            <v>-38.384889304290304</v>
          </cell>
          <cell r="P177">
            <v>0</v>
          </cell>
          <cell r="Q177">
            <v>0</v>
          </cell>
          <cell r="R177">
            <v>0</v>
          </cell>
          <cell r="S177">
            <v>698808.85020687571</v>
          </cell>
          <cell r="T177">
            <v>255662</v>
          </cell>
          <cell r="U177">
            <v>1196464.8604132885</v>
          </cell>
          <cell r="V177">
            <v>9025.1521058460567</v>
          </cell>
          <cell r="W177">
            <v>0</v>
          </cell>
          <cell r="X177">
            <v>1461152.0125191344</v>
          </cell>
          <cell r="Y177">
            <v>18112.839999999982</v>
          </cell>
          <cell r="Z177">
            <v>0</v>
          </cell>
          <cell r="AA177">
            <v>0</v>
          </cell>
          <cell r="AB177">
            <v>16371.90800609532</v>
          </cell>
          <cell r="AC177">
            <v>34484.748006095302</v>
          </cell>
          <cell r="AD177" t="str">
            <v>N/A</v>
          </cell>
          <cell r="AE177">
            <v>285784</v>
          </cell>
          <cell r="AF177">
            <v>285786</v>
          </cell>
          <cell r="AG177">
            <v>285786</v>
          </cell>
          <cell r="AH177">
            <v>285786</v>
          </cell>
          <cell r="AI177">
            <v>283530</v>
          </cell>
          <cell r="AJ177">
            <v>0</v>
          </cell>
          <cell r="AK177">
            <v>1426672</v>
          </cell>
          <cell r="AL177">
            <v>5126925</v>
          </cell>
          <cell r="AM177">
            <v>698808.85020687571</v>
          </cell>
          <cell r="AN177">
            <v>-122589.16000000002</v>
          </cell>
          <cell r="AO177">
            <v>1189118.1045130391</v>
          </cell>
          <cell r="AP177">
            <v>0</v>
          </cell>
          <cell r="AQ177">
            <v>237549.16000000003</v>
          </cell>
          <cell r="AR177">
            <v>0</v>
          </cell>
          <cell r="AS177">
            <v>0</v>
          </cell>
          <cell r="AT177">
            <v>7129811.9547199151</v>
          </cell>
          <cell r="AU177">
            <v>1.5463741092972694E-4</v>
          </cell>
          <cell r="AV177">
            <v>0</v>
          </cell>
          <cell r="AW177">
            <v>0</v>
          </cell>
          <cell r="AY177">
            <v>0</v>
          </cell>
          <cell r="AZ177">
            <v>0</v>
          </cell>
          <cell r="BA177">
            <v>0</v>
          </cell>
          <cell r="BB177">
            <v>0</v>
          </cell>
          <cell r="BC177">
            <v>0</v>
          </cell>
          <cell r="BD177">
            <v>0</v>
          </cell>
          <cell r="BE177">
            <v>0</v>
          </cell>
          <cell r="BF177">
            <v>0</v>
          </cell>
          <cell r="BG177">
            <v>0</v>
          </cell>
          <cell r="BH177">
            <v>0</v>
          </cell>
          <cell r="BJ177">
            <v>0</v>
          </cell>
          <cell r="BL177">
            <v>0</v>
          </cell>
          <cell r="BM177">
            <v>0</v>
          </cell>
          <cell r="BN177">
            <v>0</v>
          </cell>
          <cell r="BO177">
            <v>0</v>
          </cell>
          <cell r="BQ177">
            <v>0</v>
          </cell>
          <cell r="BR177">
            <v>0</v>
          </cell>
          <cell r="BS177">
            <v>0</v>
          </cell>
          <cell r="BT177">
            <v>0</v>
          </cell>
          <cell r="CB177">
            <v>0</v>
          </cell>
          <cell r="CC177">
            <v>0</v>
          </cell>
          <cell r="CD177">
            <v>0</v>
          </cell>
          <cell r="CE177">
            <v>0</v>
          </cell>
          <cell r="CF177">
            <v>0</v>
          </cell>
          <cell r="CI177">
            <v>0</v>
          </cell>
          <cell r="CJ177">
            <v>0</v>
          </cell>
          <cell r="CK177">
            <v>0</v>
          </cell>
          <cell r="CV177">
            <v>1.6389090689676063E-4</v>
          </cell>
          <cell r="DG177">
            <v>7129812</v>
          </cell>
          <cell r="DR177">
            <v>2162233.81</v>
          </cell>
          <cell r="EC177">
            <v>3.2974287826902495</v>
          </cell>
          <cell r="EN177">
            <v>2.4095909012463064E-2</v>
          </cell>
        </row>
        <row r="178">
          <cell r="B178">
            <v>34903</v>
          </cell>
          <cell r="C178" t="str">
            <v>Success Institute</v>
          </cell>
          <cell r="D178">
            <v>1.0277800466765437E-5</v>
          </cell>
          <cell r="E178">
            <v>17782.99127196124</v>
          </cell>
          <cell r="F178">
            <v>13865.806117862256</v>
          </cell>
          <cell r="G178">
            <v>-27445</v>
          </cell>
          <cell r="H178">
            <v>-4962.0864532099895</v>
          </cell>
          <cell r="I178">
            <v>-205.34049988860383</v>
          </cell>
          <cell r="J178">
            <v>15006.356769470283</v>
          </cell>
          <cell r="K178">
            <v>0</v>
          </cell>
          <cell r="L178">
            <v>-788.45889651821733</v>
          </cell>
          <cell r="M178">
            <v>141.49459888052991</v>
          </cell>
          <cell r="N178">
            <v>5.3339728862419262</v>
          </cell>
          <cell r="O178">
            <v>-2.4071636473211329</v>
          </cell>
          <cell r="P178">
            <v>0</v>
          </cell>
          <cell r="Q178">
            <v>0</v>
          </cell>
          <cell r="R178">
            <v>0</v>
          </cell>
          <cell r="S178">
            <v>13398.689717796418</v>
          </cell>
          <cell r="T178">
            <v>5130.6699999999983</v>
          </cell>
          <cell r="U178">
            <v>75031.783847351413</v>
          </cell>
          <cell r="V178">
            <v>565.97839552211963</v>
          </cell>
          <cell r="W178">
            <v>0</v>
          </cell>
          <cell r="X178">
            <v>80728.432242873532</v>
          </cell>
          <cell r="Y178">
            <v>142353</v>
          </cell>
          <cell r="Z178">
            <v>0</v>
          </cell>
          <cell r="AA178">
            <v>0</v>
          </cell>
          <cell r="AB178">
            <v>1026.7024994430192</v>
          </cell>
          <cell r="AC178">
            <v>143379.70249944302</v>
          </cell>
          <cell r="AD178" t="str">
            <v>N/A</v>
          </cell>
          <cell r="AE178">
            <v>-12502</v>
          </cell>
          <cell r="AF178">
            <v>-12502</v>
          </cell>
          <cell r="AG178">
            <v>-12502</v>
          </cell>
          <cell r="AH178">
            <v>-12502</v>
          </cell>
          <cell r="AI178">
            <v>-12644</v>
          </cell>
          <cell r="AJ178">
            <v>0</v>
          </cell>
          <cell r="AK178">
            <v>-62652</v>
          </cell>
          <cell r="AL178">
            <v>511579</v>
          </cell>
          <cell r="AM178">
            <v>13398.689717796418</v>
          </cell>
          <cell r="AN178">
            <v>-15207.669999999998</v>
          </cell>
          <cell r="AO178">
            <v>74571.059743430524</v>
          </cell>
          <cell r="AP178">
            <v>0</v>
          </cell>
          <cell r="AQ178">
            <v>-137222.33000000002</v>
          </cell>
          <cell r="AR178">
            <v>0</v>
          </cell>
          <cell r="AS178">
            <v>0</v>
          </cell>
          <cell r="AT178">
            <v>447118.74946122692</v>
          </cell>
          <cell r="AU178">
            <v>1.5430163940450943E-5</v>
          </cell>
          <cell r="AV178">
            <v>0</v>
          </cell>
          <cell r="AW178">
            <v>0</v>
          </cell>
          <cell r="AY178">
            <v>0</v>
          </cell>
          <cell r="AZ178">
            <v>0</v>
          </cell>
          <cell r="BA178">
            <v>0</v>
          </cell>
          <cell r="BB178">
            <v>0</v>
          </cell>
          <cell r="BC178">
            <v>0</v>
          </cell>
          <cell r="BD178">
            <v>0</v>
          </cell>
          <cell r="BE178">
            <v>0</v>
          </cell>
          <cell r="BF178">
            <v>0</v>
          </cell>
          <cell r="BG178">
            <v>0</v>
          </cell>
          <cell r="BH178">
            <v>0</v>
          </cell>
          <cell r="BJ178">
            <v>0</v>
          </cell>
          <cell r="BL178">
            <v>0</v>
          </cell>
          <cell r="BM178">
            <v>0</v>
          </cell>
          <cell r="BN178">
            <v>0</v>
          </cell>
          <cell r="BO178">
            <v>0</v>
          </cell>
          <cell r="BQ178">
            <v>0</v>
          </cell>
          <cell r="BR178">
            <v>0</v>
          </cell>
          <cell r="BS178">
            <v>0</v>
          </cell>
          <cell r="BT178">
            <v>0</v>
          </cell>
          <cell r="CB178">
            <v>0</v>
          </cell>
          <cell r="CC178">
            <v>0</v>
          </cell>
          <cell r="CD178">
            <v>0</v>
          </cell>
          <cell r="CE178">
            <v>0</v>
          </cell>
          <cell r="CF178">
            <v>0</v>
          </cell>
          <cell r="CI178">
            <v>0</v>
          </cell>
          <cell r="CJ178">
            <v>0</v>
          </cell>
          <cell r="CK178">
            <v>0</v>
          </cell>
          <cell r="CV178">
            <v>1.0277800466765437E-5</v>
          </cell>
          <cell r="DG178">
            <v>447119</v>
          </cell>
          <cell r="DR178">
            <v>241292.06</v>
          </cell>
          <cell r="EC178">
            <v>1.8530199460355223</v>
          </cell>
          <cell r="EN178">
            <v>2.4095909012463064E-2</v>
          </cell>
        </row>
        <row r="179">
          <cell r="B179">
            <v>34905</v>
          </cell>
          <cell r="C179" t="str">
            <v>Mitchell Community College</v>
          </cell>
          <cell r="D179">
            <v>6.4680458820755033E-4</v>
          </cell>
          <cell r="E179">
            <v>1119122.7523780898</v>
          </cell>
          <cell r="F179">
            <v>872605.67523472523</v>
          </cell>
          <cell r="G179">
            <v>-278301</v>
          </cell>
          <cell r="H179">
            <v>-312275.01403603569</v>
          </cell>
          <cell r="I179">
            <v>-12922.529280681752</v>
          </cell>
          <cell r="J179">
            <v>944383.03624972759</v>
          </cell>
          <cell r="K179">
            <v>0</v>
          </cell>
          <cell r="L179">
            <v>-49619.452482087574</v>
          </cell>
          <cell r="M179">
            <v>8904.5663085650485</v>
          </cell>
          <cell r="N179">
            <v>335.67864518795449</v>
          </cell>
          <cell r="O179">
            <v>-151.48810260409036</v>
          </cell>
          <cell r="P179">
            <v>0</v>
          </cell>
          <cell r="Q179">
            <v>0</v>
          </cell>
          <cell r="R179">
            <v>0</v>
          </cell>
          <cell r="S179">
            <v>2292082.2249148865</v>
          </cell>
          <cell r="T179">
            <v>4387.6899999999441</v>
          </cell>
          <cell r="U179">
            <v>4721915.1812486378</v>
          </cell>
          <cell r="V179">
            <v>35618.265234260194</v>
          </cell>
          <cell r="W179">
            <v>0</v>
          </cell>
          <cell r="X179">
            <v>4761921.1364828981</v>
          </cell>
          <cell r="Y179">
            <v>1395896</v>
          </cell>
          <cell r="Z179">
            <v>0</v>
          </cell>
          <cell r="AA179">
            <v>0</v>
          </cell>
          <cell r="AB179">
            <v>64612.646403408755</v>
          </cell>
          <cell r="AC179">
            <v>1460508.6464034088</v>
          </cell>
          <cell r="AD179" t="str">
            <v>N/A</v>
          </cell>
          <cell r="AE179">
            <v>662064</v>
          </cell>
          <cell r="AF179">
            <v>662063</v>
          </cell>
          <cell r="AG179">
            <v>662063</v>
          </cell>
          <cell r="AH179">
            <v>662063</v>
          </cell>
          <cell r="AI179">
            <v>653159</v>
          </cell>
          <cell r="AJ179">
            <v>0</v>
          </cell>
          <cell r="AK179">
            <v>3301412</v>
          </cell>
          <cell r="AL179">
            <v>23119553</v>
          </cell>
          <cell r="AM179">
            <v>2292082.2249148865</v>
          </cell>
          <cell r="AN179">
            <v>-574849.68999999994</v>
          </cell>
          <cell r="AO179">
            <v>4692920.8000794901</v>
          </cell>
          <cell r="AP179">
            <v>0</v>
          </cell>
          <cell r="AQ179">
            <v>-1391508.31</v>
          </cell>
          <cell r="AR179">
            <v>0</v>
          </cell>
          <cell r="AS179">
            <v>0</v>
          </cell>
          <cell r="AT179">
            <v>28138198.024994377</v>
          </cell>
          <cell r="AU179">
            <v>6.9732791259809873E-4</v>
          </cell>
          <cell r="AV179">
            <v>0</v>
          </cell>
          <cell r="AW179">
            <v>0</v>
          </cell>
          <cell r="AY179">
            <v>0</v>
          </cell>
          <cell r="AZ179">
            <v>0</v>
          </cell>
          <cell r="BA179">
            <v>0</v>
          </cell>
          <cell r="BB179">
            <v>0</v>
          </cell>
          <cell r="BC179">
            <v>0</v>
          </cell>
          <cell r="BD179">
            <v>0</v>
          </cell>
          <cell r="BE179">
            <v>0</v>
          </cell>
          <cell r="BF179">
            <v>0</v>
          </cell>
          <cell r="BG179">
            <v>0</v>
          </cell>
          <cell r="BH179">
            <v>0</v>
          </cell>
          <cell r="BJ179">
            <v>0</v>
          </cell>
          <cell r="BL179">
            <v>0</v>
          </cell>
          <cell r="BM179">
            <v>0</v>
          </cell>
          <cell r="BN179">
            <v>0</v>
          </cell>
          <cell r="BO179">
            <v>0</v>
          </cell>
          <cell r="BQ179">
            <v>0</v>
          </cell>
          <cell r="BR179">
            <v>0</v>
          </cell>
          <cell r="BS179">
            <v>0</v>
          </cell>
          <cell r="BT179">
            <v>0</v>
          </cell>
          <cell r="CB179">
            <v>0</v>
          </cell>
          <cell r="CC179">
            <v>0</v>
          </cell>
          <cell r="CD179">
            <v>0</v>
          </cell>
          <cell r="CE179">
            <v>0</v>
          </cell>
          <cell r="CF179">
            <v>0</v>
          </cell>
          <cell r="CI179">
            <v>0</v>
          </cell>
          <cell r="CJ179">
            <v>0</v>
          </cell>
          <cell r="CK179">
            <v>0</v>
          </cell>
          <cell r="CV179">
            <v>6.4680458820755033E-4</v>
          </cell>
          <cell r="DG179">
            <v>28138198</v>
          </cell>
          <cell r="DR179">
            <v>10185169.599999998</v>
          </cell>
          <cell r="EC179">
            <v>2.7626636673777143</v>
          </cell>
          <cell r="EN179">
            <v>2.4095909012463064E-2</v>
          </cell>
        </row>
        <row r="180">
          <cell r="B180">
            <v>34910</v>
          </cell>
          <cell r="C180" t="str">
            <v>Mooresville City Schools</v>
          </cell>
          <cell r="D180">
            <v>2.0249211906262152E-3</v>
          </cell>
          <cell r="E180">
            <v>3503585.8086324492</v>
          </cell>
          <cell r="F180">
            <v>2731826.2038619011</v>
          </cell>
          <cell r="G180">
            <v>292746</v>
          </cell>
          <cell r="H180">
            <v>-977624.93456796731</v>
          </cell>
          <cell r="I180">
            <v>-40455.964373189592</v>
          </cell>
          <cell r="J180">
            <v>2956536.2661842597</v>
          </cell>
          <cell r="K180">
            <v>0</v>
          </cell>
          <cell r="L180">
            <v>-155341.32353125568</v>
          </cell>
          <cell r="M180">
            <v>27877.113644969562</v>
          </cell>
          <cell r="N180">
            <v>1050.8935995111931</v>
          </cell>
          <cell r="O180">
            <v>-474.25679205656587</v>
          </cell>
          <cell r="P180">
            <v>0</v>
          </cell>
          <cell r="Q180">
            <v>0</v>
          </cell>
          <cell r="R180">
            <v>0</v>
          </cell>
          <cell r="S180">
            <v>8339725.80665862</v>
          </cell>
          <cell r="T180">
            <v>1563174</v>
          </cell>
          <cell r="U180">
            <v>14782681.3309213</v>
          </cell>
          <cell r="V180">
            <v>111508.45457987825</v>
          </cell>
          <cell r="W180">
            <v>0</v>
          </cell>
          <cell r="X180">
            <v>16457363.785501178</v>
          </cell>
          <cell r="Y180">
            <v>99443.689999999944</v>
          </cell>
          <cell r="Z180">
            <v>0</v>
          </cell>
          <cell r="AA180">
            <v>0</v>
          </cell>
          <cell r="AB180">
            <v>202279.82186594795</v>
          </cell>
          <cell r="AC180">
            <v>301723.51186594786</v>
          </cell>
          <cell r="AD180" t="str">
            <v>N/A</v>
          </cell>
          <cell r="AE180">
            <v>3236703</v>
          </cell>
          <cell r="AF180">
            <v>3236703</v>
          </cell>
          <cell r="AG180">
            <v>3236703</v>
          </cell>
          <cell r="AH180">
            <v>3236703</v>
          </cell>
          <cell r="AI180">
            <v>3208826</v>
          </cell>
          <cell r="AJ180">
            <v>0</v>
          </cell>
          <cell r="AK180">
            <v>16155638</v>
          </cell>
          <cell r="AL180">
            <v>65259427</v>
          </cell>
          <cell r="AM180">
            <v>8339725.80665862</v>
          </cell>
          <cell r="AN180">
            <v>-1663838.31</v>
          </cell>
          <cell r="AO180">
            <v>14691909.96363523</v>
          </cell>
          <cell r="AP180">
            <v>0</v>
          </cell>
          <cell r="AQ180">
            <v>1463730.31</v>
          </cell>
          <cell r="AR180">
            <v>0</v>
          </cell>
          <cell r="AS180">
            <v>0</v>
          </cell>
          <cell r="AT180">
            <v>88090954.770293862</v>
          </cell>
          <cell r="AU180">
            <v>1.9683433939587879E-3</v>
          </cell>
          <cell r="AV180">
            <v>0</v>
          </cell>
          <cell r="AW180">
            <v>0</v>
          </cell>
          <cell r="AY180">
            <v>0</v>
          </cell>
          <cell r="AZ180">
            <v>0</v>
          </cell>
          <cell r="BA180">
            <v>0</v>
          </cell>
          <cell r="BB180">
            <v>0</v>
          </cell>
          <cell r="BC180">
            <v>0</v>
          </cell>
          <cell r="BD180">
            <v>0</v>
          </cell>
          <cell r="BE180">
            <v>0</v>
          </cell>
          <cell r="BF180">
            <v>0</v>
          </cell>
          <cell r="BG180">
            <v>0</v>
          </cell>
          <cell r="BH180">
            <v>0</v>
          </cell>
          <cell r="BJ180">
            <v>0</v>
          </cell>
          <cell r="BL180">
            <v>0</v>
          </cell>
          <cell r="BM180">
            <v>0</v>
          </cell>
          <cell r="BN180">
            <v>0</v>
          </cell>
          <cell r="BO180">
            <v>0</v>
          </cell>
          <cell r="BQ180">
            <v>0</v>
          </cell>
          <cell r="BR180">
            <v>0</v>
          </cell>
          <cell r="BS180">
            <v>0</v>
          </cell>
          <cell r="BT180">
            <v>0</v>
          </cell>
          <cell r="CB180">
            <v>0</v>
          </cell>
          <cell r="CC180">
            <v>0</v>
          </cell>
          <cell r="CD180">
            <v>0</v>
          </cell>
          <cell r="CE180">
            <v>0</v>
          </cell>
          <cell r="CF180">
            <v>0</v>
          </cell>
          <cell r="CI180">
            <v>0</v>
          </cell>
          <cell r="CJ180">
            <v>0</v>
          </cell>
          <cell r="CK180">
            <v>0</v>
          </cell>
          <cell r="CV180">
            <v>2.0249211906262152E-3</v>
          </cell>
          <cell r="DG180">
            <v>88090955</v>
          </cell>
          <cell r="DR180">
            <v>28760253.99000001</v>
          </cell>
          <cell r="EC180">
            <v>3.0629407873320376</v>
          </cell>
          <cell r="EN180">
            <v>2.4095909012463064E-2</v>
          </cell>
        </row>
        <row r="181">
          <cell r="B181">
            <v>35000</v>
          </cell>
          <cell r="C181" t="str">
            <v>Jackson County Schools</v>
          </cell>
          <cell r="D181">
            <v>1.3013259753777465E-3</v>
          </cell>
          <cell r="E181">
            <v>2251597.3662798544</v>
          </cell>
          <cell r="F181">
            <v>1755622.1031020361</v>
          </cell>
          <cell r="G181">
            <v>-42224</v>
          </cell>
          <cell r="H181">
            <v>-628275.67187285447</v>
          </cell>
          <cell r="I181">
            <v>-25999.232731377164</v>
          </cell>
          <cell r="J181">
            <v>1900033.1756823007</v>
          </cell>
          <cell r="K181">
            <v>0</v>
          </cell>
          <cell r="L181">
            <v>-99830.897269767709</v>
          </cell>
          <cell r="M181">
            <v>17915.369878438294</v>
          </cell>
          <cell r="N181">
            <v>675.36215470154286</v>
          </cell>
          <cell r="O181">
            <v>-304.78355669322201</v>
          </cell>
          <cell r="P181">
            <v>0</v>
          </cell>
          <cell r="Q181">
            <v>0</v>
          </cell>
          <cell r="R181">
            <v>0</v>
          </cell>
          <cell r="S181">
            <v>5129208.791666639</v>
          </cell>
          <cell r="T181">
            <v>0</v>
          </cell>
          <cell r="U181">
            <v>9500165.8784115035</v>
          </cell>
          <cell r="V181">
            <v>71661.479513753176</v>
          </cell>
          <cell r="W181">
            <v>0</v>
          </cell>
          <cell r="X181">
            <v>9571827.3579252567</v>
          </cell>
          <cell r="Y181">
            <v>211122.25</v>
          </cell>
          <cell r="Z181">
            <v>0</v>
          </cell>
          <cell r="AA181">
            <v>0</v>
          </cell>
          <cell r="AB181">
            <v>129996.16365688581</v>
          </cell>
          <cell r="AC181">
            <v>341118.41365688579</v>
          </cell>
          <cell r="AD181" t="str">
            <v>N/A</v>
          </cell>
          <cell r="AE181">
            <v>1849725</v>
          </cell>
          <cell r="AF181">
            <v>1849724</v>
          </cell>
          <cell r="AG181">
            <v>1849724</v>
          </cell>
          <cell r="AH181">
            <v>1849724</v>
          </cell>
          <cell r="AI181">
            <v>1831809</v>
          </cell>
          <cell r="AJ181">
            <v>0</v>
          </cell>
          <cell r="AK181">
            <v>9230706</v>
          </cell>
          <cell r="AL181">
            <v>43375569</v>
          </cell>
          <cell r="AM181">
            <v>5129208.791666639</v>
          </cell>
          <cell r="AN181">
            <v>-1123383.75</v>
          </cell>
          <cell r="AO181">
            <v>9441831.1942683719</v>
          </cell>
          <cell r="AP181">
            <v>0</v>
          </cell>
          <cell r="AQ181">
            <v>-211122.25</v>
          </cell>
          <cell r="AR181">
            <v>0</v>
          </cell>
          <cell r="AS181">
            <v>0</v>
          </cell>
          <cell r="AT181">
            <v>56612102.985935017</v>
          </cell>
          <cell r="AU181">
            <v>1.3082863040847189E-3</v>
          </cell>
          <cell r="AV181">
            <v>0</v>
          </cell>
          <cell r="AW181">
            <v>0</v>
          </cell>
          <cell r="AY181">
            <v>0</v>
          </cell>
          <cell r="AZ181">
            <v>0</v>
          </cell>
          <cell r="BA181">
            <v>0</v>
          </cell>
          <cell r="BB181">
            <v>0</v>
          </cell>
          <cell r="BC181">
            <v>0</v>
          </cell>
          <cell r="BD181">
            <v>0</v>
          </cell>
          <cell r="BE181">
            <v>0</v>
          </cell>
          <cell r="BF181">
            <v>0</v>
          </cell>
          <cell r="BG181">
            <v>0</v>
          </cell>
          <cell r="BH181">
            <v>0</v>
          </cell>
          <cell r="BJ181">
            <v>0</v>
          </cell>
          <cell r="BL181">
            <v>0</v>
          </cell>
          <cell r="BM181">
            <v>0</v>
          </cell>
          <cell r="BN181">
            <v>0</v>
          </cell>
          <cell r="BO181">
            <v>0</v>
          </cell>
          <cell r="BQ181">
            <v>0</v>
          </cell>
          <cell r="BR181">
            <v>0</v>
          </cell>
          <cell r="BS181">
            <v>0</v>
          </cell>
          <cell r="BT181">
            <v>0</v>
          </cell>
          <cell r="CB181">
            <v>0</v>
          </cell>
          <cell r="CC181">
            <v>0</v>
          </cell>
          <cell r="CD181">
            <v>0</v>
          </cell>
          <cell r="CE181">
            <v>0</v>
          </cell>
          <cell r="CF181">
            <v>0</v>
          </cell>
          <cell r="CI181">
            <v>0</v>
          </cell>
          <cell r="CJ181">
            <v>0</v>
          </cell>
          <cell r="CK181">
            <v>0</v>
          </cell>
          <cell r="CV181">
            <v>1.3013259753777465E-3</v>
          </cell>
          <cell r="DG181">
            <v>56612103</v>
          </cell>
          <cell r="DR181">
            <v>18923949.79000001</v>
          </cell>
          <cell r="EC181">
            <v>2.9915585080401956</v>
          </cell>
          <cell r="EN181">
            <v>2.4095909012463064E-2</v>
          </cell>
        </row>
        <row r="182">
          <cell r="B182">
            <v>35005</v>
          </cell>
          <cell r="C182" t="str">
            <v>Southwestern Community College</v>
          </cell>
          <cell r="D182">
            <v>6.1334207961408302E-4</v>
          </cell>
          <cell r="E182">
            <v>1061224.8100917251</v>
          </cell>
          <cell r="F182">
            <v>827461.32184173318</v>
          </cell>
          <cell r="G182">
            <v>48096</v>
          </cell>
          <cell r="H182">
            <v>-296119.43083328812</v>
          </cell>
          <cell r="I182">
            <v>-12253.980765430049</v>
          </cell>
          <cell r="J182">
            <v>895525.27295895328</v>
          </cell>
          <cell r="K182">
            <v>0</v>
          </cell>
          <cell r="L182">
            <v>-47052.384490677156</v>
          </cell>
          <cell r="M182">
            <v>8443.8875625357414</v>
          </cell>
          <cell r="N182">
            <v>318.31227247811682</v>
          </cell>
          <cell r="O182">
            <v>-143.65084846641437</v>
          </cell>
          <cell r="P182">
            <v>0</v>
          </cell>
          <cell r="Q182">
            <v>0</v>
          </cell>
          <cell r="R182">
            <v>0</v>
          </cell>
          <cell r="S182">
            <v>2485500.1577895633</v>
          </cell>
          <cell r="T182">
            <v>240482.01</v>
          </cell>
          <cell r="U182">
            <v>4477626.3647947665</v>
          </cell>
          <cell r="V182">
            <v>33775.550250142966</v>
          </cell>
          <cell r="W182">
            <v>0</v>
          </cell>
          <cell r="X182">
            <v>4751883.9250449091</v>
          </cell>
          <cell r="Y182">
            <v>0</v>
          </cell>
          <cell r="Z182">
            <v>0</v>
          </cell>
          <cell r="AA182">
            <v>0</v>
          </cell>
          <cell r="AB182">
            <v>61269.90382715025</v>
          </cell>
          <cell r="AC182">
            <v>61269.90382715025</v>
          </cell>
          <cell r="AD182" t="str">
            <v>N/A</v>
          </cell>
          <cell r="AE182">
            <v>939811</v>
          </cell>
          <cell r="AF182">
            <v>939811</v>
          </cell>
          <cell r="AG182">
            <v>939811</v>
          </cell>
          <cell r="AH182">
            <v>939811</v>
          </cell>
          <cell r="AI182">
            <v>931367</v>
          </cell>
          <cell r="AJ182">
            <v>0</v>
          </cell>
          <cell r="AK182">
            <v>4690611</v>
          </cell>
          <cell r="AL182">
            <v>20053303</v>
          </cell>
          <cell r="AM182">
            <v>2485500.1577895633</v>
          </cell>
          <cell r="AN182">
            <v>-546952.01</v>
          </cell>
          <cell r="AO182">
            <v>4450132.0112177599</v>
          </cell>
          <cell r="AP182">
            <v>0</v>
          </cell>
          <cell r="AQ182">
            <v>240482.01</v>
          </cell>
          <cell r="AR182">
            <v>0</v>
          </cell>
          <cell r="AS182">
            <v>0</v>
          </cell>
          <cell r="AT182">
            <v>26682465.16900732</v>
          </cell>
          <cell r="AU182">
            <v>6.0484421486170265E-4</v>
          </cell>
          <cell r="AV182">
            <v>0</v>
          </cell>
          <cell r="AW182">
            <v>0</v>
          </cell>
          <cell r="AY182">
            <v>0</v>
          </cell>
          <cell r="AZ182">
            <v>0</v>
          </cell>
          <cell r="BA182">
            <v>0</v>
          </cell>
          <cell r="BB182">
            <v>0</v>
          </cell>
          <cell r="BC182">
            <v>0</v>
          </cell>
          <cell r="BD182">
            <v>0</v>
          </cell>
          <cell r="BE182">
            <v>0</v>
          </cell>
          <cell r="BF182">
            <v>0</v>
          </cell>
          <cell r="BG182">
            <v>0</v>
          </cell>
          <cell r="BH182">
            <v>0</v>
          </cell>
          <cell r="BJ182">
            <v>0</v>
          </cell>
          <cell r="BL182">
            <v>0</v>
          </cell>
          <cell r="BM182">
            <v>0</v>
          </cell>
          <cell r="BN182">
            <v>0</v>
          </cell>
          <cell r="BO182">
            <v>0</v>
          </cell>
          <cell r="BQ182">
            <v>0</v>
          </cell>
          <cell r="BR182">
            <v>0</v>
          </cell>
          <cell r="BS182">
            <v>0</v>
          </cell>
          <cell r="BT182">
            <v>0</v>
          </cell>
          <cell r="CB182">
            <v>0</v>
          </cell>
          <cell r="CC182">
            <v>0</v>
          </cell>
          <cell r="CD182">
            <v>0</v>
          </cell>
          <cell r="CE182">
            <v>0</v>
          </cell>
          <cell r="CF182">
            <v>0</v>
          </cell>
          <cell r="CI182">
            <v>0</v>
          </cell>
          <cell r="CJ182">
            <v>0</v>
          </cell>
          <cell r="CK182">
            <v>0</v>
          </cell>
          <cell r="CV182">
            <v>6.1334207961408302E-4</v>
          </cell>
          <cell r="DG182">
            <v>26682465</v>
          </cell>
          <cell r="DR182">
            <v>9473854.3199999947</v>
          </cell>
          <cell r="EC182">
            <v>2.8164318448164627</v>
          </cell>
          <cell r="EN182">
            <v>2.4095909012463064E-2</v>
          </cell>
        </row>
        <row r="183">
          <cell r="B183">
            <v>35100</v>
          </cell>
          <cell r="C183" t="str">
            <v>Johnston County Schools</v>
          </cell>
          <cell r="D183">
            <v>1.1413440915809547E-2</v>
          </cell>
          <cell r="E183">
            <v>19747914.044955414</v>
          </cell>
          <cell r="F183">
            <v>15397901.466177898</v>
          </cell>
          <cell r="G183">
            <v>950099</v>
          </cell>
          <cell r="H183">
            <v>-5510369.727062312</v>
          </cell>
          <cell r="I183">
            <v>-228029.49626039513</v>
          </cell>
          <cell r="J183">
            <v>16664476.694575293</v>
          </cell>
          <cell r="K183">
            <v>0</v>
          </cell>
          <cell r="L183">
            <v>-875579.27000573336</v>
          </cell>
          <cell r="M183">
            <v>157128.97418579124</v>
          </cell>
          <cell r="N183">
            <v>5923.3475664868383</v>
          </cell>
          <cell r="O183">
            <v>-2673.1419968917539</v>
          </cell>
          <cell r="P183">
            <v>0</v>
          </cell>
          <cell r="Q183">
            <v>0</v>
          </cell>
          <cell r="R183">
            <v>0</v>
          </cell>
          <cell r="S183">
            <v>46306791.892135561</v>
          </cell>
          <cell r="T183">
            <v>5393316</v>
          </cell>
          <cell r="U183">
            <v>83322383.472876459</v>
          </cell>
          <cell r="V183">
            <v>628515.89674316498</v>
          </cell>
          <cell r="W183">
            <v>0</v>
          </cell>
          <cell r="X183">
            <v>89344215.369619623</v>
          </cell>
          <cell r="Y183">
            <v>642818.80000000075</v>
          </cell>
          <cell r="Z183">
            <v>0</v>
          </cell>
          <cell r="AA183">
            <v>0</v>
          </cell>
          <cell r="AB183">
            <v>1140147.4813019757</v>
          </cell>
          <cell r="AC183">
            <v>1782966.2813019764</v>
          </cell>
          <cell r="AD183" t="str">
            <v>N/A</v>
          </cell>
          <cell r="AE183">
            <v>17543675</v>
          </cell>
          <cell r="AF183">
            <v>17543675</v>
          </cell>
          <cell r="AG183">
            <v>17543675</v>
          </cell>
          <cell r="AH183">
            <v>17543675</v>
          </cell>
          <cell r="AI183">
            <v>17386546</v>
          </cell>
          <cell r="AJ183">
            <v>0</v>
          </cell>
          <cell r="AK183">
            <v>87561246</v>
          </cell>
          <cell r="AL183">
            <v>371934869</v>
          </cell>
          <cell r="AM183">
            <v>46306791.892135561</v>
          </cell>
          <cell r="AN183">
            <v>-9279436.1999999993</v>
          </cell>
          <cell r="AO183">
            <v>82810751.888317659</v>
          </cell>
          <cell r="AP183">
            <v>0</v>
          </cell>
          <cell r="AQ183">
            <v>4750497.1999999993</v>
          </cell>
          <cell r="AR183">
            <v>0</v>
          </cell>
          <cell r="AS183">
            <v>0</v>
          </cell>
          <cell r="AT183">
            <v>496523473.78045321</v>
          </cell>
          <cell r="AU183">
            <v>1.1218234207632584E-2</v>
          </cell>
          <cell r="AV183">
            <v>0</v>
          </cell>
          <cell r="AW183">
            <v>0</v>
          </cell>
          <cell r="AY183">
            <v>0</v>
          </cell>
          <cell r="AZ183">
            <v>0</v>
          </cell>
          <cell r="BA183">
            <v>0</v>
          </cell>
          <cell r="BB183">
            <v>0</v>
          </cell>
          <cell r="BC183">
            <v>0</v>
          </cell>
          <cell r="BD183">
            <v>0</v>
          </cell>
          <cell r="BE183">
            <v>0</v>
          </cell>
          <cell r="BF183">
            <v>0</v>
          </cell>
          <cell r="BG183">
            <v>0</v>
          </cell>
          <cell r="BH183">
            <v>0</v>
          </cell>
          <cell r="BJ183">
            <v>0</v>
          </cell>
          <cell r="BL183">
            <v>0</v>
          </cell>
          <cell r="BM183">
            <v>0</v>
          </cell>
          <cell r="BN183">
            <v>0</v>
          </cell>
          <cell r="BO183">
            <v>0</v>
          </cell>
          <cell r="BQ183">
            <v>0</v>
          </cell>
          <cell r="BR183">
            <v>0</v>
          </cell>
          <cell r="BS183">
            <v>0</v>
          </cell>
          <cell r="BT183">
            <v>0</v>
          </cell>
          <cell r="CB183">
            <v>0</v>
          </cell>
          <cell r="CC183">
            <v>0</v>
          </cell>
          <cell r="CD183">
            <v>0</v>
          </cell>
          <cell r="CE183">
            <v>0</v>
          </cell>
          <cell r="CF183">
            <v>0</v>
          </cell>
          <cell r="CI183">
            <v>0</v>
          </cell>
          <cell r="CJ183">
            <v>0</v>
          </cell>
          <cell r="CK183">
            <v>0</v>
          </cell>
          <cell r="CV183">
            <v>1.1413440915809547E-2</v>
          </cell>
          <cell r="DG183">
            <v>496523474</v>
          </cell>
          <cell r="DR183">
            <v>160761230.99999928</v>
          </cell>
          <cell r="EC183">
            <v>3.0885772080210199</v>
          </cell>
          <cell r="EN183">
            <v>2.4095909012463064E-2</v>
          </cell>
        </row>
        <row r="184">
          <cell r="B184">
            <v>35105</v>
          </cell>
          <cell r="C184" t="str">
            <v>Johnston Technical College</v>
          </cell>
          <cell r="D184">
            <v>1.0623775128854984E-3</v>
          </cell>
          <cell r="E184">
            <v>1838160.8107942143</v>
          </cell>
          <cell r="F184">
            <v>1433256.1393150871</v>
          </cell>
          <cell r="G184">
            <v>183872</v>
          </cell>
          <cell r="H184">
            <v>-512912.18212792359</v>
          </cell>
          <cell r="I184">
            <v>-21225.273858130695</v>
          </cell>
          <cell r="J184">
            <v>1551150.5631748848</v>
          </cell>
          <cell r="K184">
            <v>0</v>
          </cell>
          <cell r="L184">
            <v>-81500.025633313868</v>
          </cell>
          <cell r="M184">
            <v>14625.763608810021</v>
          </cell>
          <cell r="N184">
            <v>551.35268163731598</v>
          </cell>
          <cell r="O184">
            <v>-248.81943729291257</v>
          </cell>
          <cell r="P184">
            <v>0</v>
          </cell>
          <cell r="Q184">
            <v>0</v>
          </cell>
          <cell r="R184">
            <v>0</v>
          </cell>
          <cell r="S184">
            <v>4405730.3285179716</v>
          </cell>
          <cell r="T184">
            <v>959474</v>
          </cell>
          <cell r="U184">
            <v>7755752.8158744238</v>
          </cell>
          <cell r="V184">
            <v>58503.054435240083</v>
          </cell>
          <cell r="W184">
            <v>0</v>
          </cell>
          <cell r="X184">
            <v>8773729.8703096639</v>
          </cell>
          <cell r="Y184">
            <v>40113.789999999804</v>
          </cell>
          <cell r="Z184">
            <v>0</v>
          </cell>
          <cell r="AA184">
            <v>0</v>
          </cell>
          <cell r="AB184">
            <v>106126.36929065347</v>
          </cell>
          <cell r="AC184">
            <v>146240.15929065328</v>
          </cell>
          <cell r="AD184" t="str">
            <v>N/A</v>
          </cell>
          <cell r="AE184">
            <v>1728423</v>
          </cell>
          <cell r="AF184">
            <v>1728423</v>
          </cell>
          <cell r="AG184">
            <v>1728423</v>
          </cell>
          <cell r="AH184">
            <v>1728423</v>
          </cell>
          <cell r="AI184">
            <v>1713797</v>
          </cell>
          <cell r="AJ184">
            <v>0</v>
          </cell>
          <cell r="AK184">
            <v>8627489</v>
          </cell>
          <cell r="AL184">
            <v>34071219</v>
          </cell>
          <cell r="AM184">
            <v>4405730.3285179716</v>
          </cell>
          <cell r="AN184">
            <v>-887406.2100000002</v>
          </cell>
          <cell r="AO184">
            <v>7708129.5010190113</v>
          </cell>
          <cell r="AP184">
            <v>0</v>
          </cell>
          <cell r="AQ184">
            <v>919360.2100000002</v>
          </cell>
          <cell r="AR184">
            <v>0</v>
          </cell>
          <cell r="AS184">
            <v>0</v>
          </cell>
          <cell r="AT184">
            <v>46217032.829536982</v>
          </cell>
          <cell r="AU184">
            <v>1.0276501268383588E-3</v>
          </cell>
          <cell r="AV184">
            <v>0</v>
          </cell>
          <cell r="AW184">
            <v>0</v>
          </cell>
          <cell r="AY184">
            <v>0</v>
          </cell>
          <cell r="AZ184">
            <v>0</v>
          </cell>
          <cell r="BA184">
            <v>0</v>
          </cell>
          <cell r="BB184">
            <v>0</v>
          </cell>
          <cell r="BC184">
            <v>0</v>
          </cell>
          <cell r="BD184">
            <v>0</v>
          </cell>
          <cell r="BE184">
            <v>0</v>
          </cell>
          <cell r="BF184">
            <v>0</v>
          </cell>
          <cell r="BG184">
            <v>0</v>
          </cell>
          <cell r="BH184">
            <v>0</v>
          </cell>
          <cell r="BJ184">
            <v>0</v>
          </cell>
          <cell r="BL184">
            <v>0</v>
          </cell>
          <cell r="BM184">
            <v>0</v>
          </cell>
          <cell r="BN184">
            <v>0</v>
          </cell>
          <cell r="BO184">
            <v>0</v>
          </cell>
          <cell r="BQ184">
            <v>0</v>
          </cell>
          <cell r="BR184">
            <v>0</v>
          </cell>
          <cell r="BS184">
            <v>0</v>
          </cell>
          <cell r="BT184">
            <v>0</v>
          </cell>
          <cell r="CB184">
            <v>0</v>
          </cell>
          <cell r="CC184">
            <v>0</v>
          </cell>
          <cell r="CD184">
            <v>0</v>
          </cell>
          <cell r="CE184">
            <v>0</v>
          </cell>
          <cell r="CF184">
            <v>0</v>
          </cell>
          <cell r="CI184">
            <v>0</v>
          </cell>
          <cell r="CJ184">
            <v>0</v>
          </cell>
          <cell r="CK184">
            <v>0</v>
          </cell>
          <cell r="CV184">
            <v>1.0623775128854984E-3</v>
          </cell>
          <cell r="DG184">
            <v>46217033</v>
          </cell>
          <cell r="DR184">
            <v>15728539.479999999</v>
          </cell>
          <cell r="EC184">
            <v>2.9384186026152253</v>
          </cell>
          <cell r="EN184">
            <v>2.4095909012463064E-2</v>
          </cell>
        </row>
        <row r="185">
          <cell r="B185">
            <v>35106</v>
          </cell>
          <cell r="C185" t="str">
            <v>Neuse Charter School</v>
          </cell>
          <cell r="D185">
            <v>2.6629198982874028E-4</v>
          </cell>
          <cell r="E185">
            <v>460747.23344069708</v>
          </cell>
          <cell r="F185">
            <v>359255.18437964912</v>
          </cell>
          <cell r="G185">
            <v>158620</v>
          </cell>
          <cell r="H185">
            <v>-128564.8499988223</v>
          </cell>
          <cell r="I185">
            <v>-5320.2560688525646</v>
          </cell>
          <cell r="J185">
            <v>388806.20587488858</v>
          </cell>
          <cell r="K185">
            <v>0</v>
          </cell>
          <cell r="L185">
            <v>-20428.523508599137</v>
          </cell>
          <cell r="M185">
            <v>3666.0449293363063</v>
          </cell>
          <cell r="N185">
            <v>138.20021688131962</v>
          </cell>
          <cell r="O185">
            <v>-62.368246937789259</v>
          </cell>
          <cell r="P185">
            <v>0</v>
          </cell>
          <cell r="Q185">
            <v>0</v>
          </cell>
          <cell r="R185">
            <v>0</v>
          </cell>
          <cell r="S185">
            <v>1216856.8710182405</v>
          </cell>
          <cell r="T185">
            <v>828574</v>
          </cell>
          <cell r="U185">
            <v>1944031.0293744428</v>
          </cell>
          <cell r="V185">
            <v>14664.179717345225</v>
          </cell>
          <cell r="W185">
            <v>0</v>
          </cell>
          <cell r="X185">
            <v>2787269.2090917882</v>
          </cell>
          <cell r="Y185">
            <v>35472.290000000008</v>
          </cell>
          <cell r="Z185">
            <v>0</v>
          </cell>
          <cell r="AA185">
            <v>0</v>
          </cell>
          <cell r="AB185">
            <v>26601.280344262821</v>
          </cell>
          <cell r="AC185">
            <v>62073.570344262829</v>
          </cell>
          <cell r="AD185" t="str">
            <v>N/A</v>
          </cell>
          <cell r="AE185">
            <v>545773</v>
          </cell>
          <cell r="AF185">
            <v>545772</v>
          </cell>
          <cell r="AG185">
            <v>545772</v>
          </cell>
          <cell r="AH185">
            <v>545772</v>
          </cell>
          <cell r="AI185">
            <v>542106</v>
          </cell>
          <cell r="AJ185">
            <v>0</v>
          </cell>
          <cell r="AK185">
            <v>2725195</v>
          </cell>
          <cell r="AL185">
            <v>7834487</v>
          </cell>
          <cell r="AM185">
            <v>1216856.8710182405</v>
          </cell>
          <cell r="AN185">
            <v>-191932.71</v>
          </cell>
          <cell r="AO185">
            <v>1932093.9287475254</v>
          </cell>
          <cell r="AP185">
            <v>0</v>
          </cell>
          <cell r="AQ185">
            <v>793101.71</v>
          </cell>
          <cell r="AR185">
            <v>0</v>
          </cell>
          <cell r="AS185">
            <v>0</v>
          </cell>
          <cell r="AT185">
            <v>11584606.799765766</v>
          </cell>
          <cell r="AU185">
            <v>2.3630241392937746E-4</v>
          </cell>
          <cell r="AV185">
            <v>0</v>
          </cell>
          <cell r="AW185">
            <v>0</v>
          </cell>
          <cell r="AY185">
            <v>0</v>
          </cell>
          <cell r="AZ185">
            <v>0</v>
          </cell>
          <cell r="BA185">
            <v>0</v>
          </cell>
          <cell r="BB185">
            <v>0</v>
          </cell>
          <cell r="BC185">
            <v>0</v>
          </cell>
          <cell r="BD185">
            <v>0</v>
          </cell>
          <cell r="BE185">
            <v>0</v>
          </cell>
          <cell r="BF185">
            <v>0</v>
          </cell>
          <cell r="BG185">
            <v>0</v>
          </cell>
          <cell r="BH185">
            <v>0</v>
          </cell>
          <cell r="BJ185">
            <v>0</v>
          </cell>
          <cell r="BL185">
            <v>0</v>
          </cell>
          <cell r="BM185">
            <v>0</v>
          </cell>
          <cell r="BN185">
            <v>0</v>
          </cell>
          <cell r="BO185">
            <v>0</v>
          </cell>
          <cell r="BQ185">
            <v>0</v>
          </cell>
          <cell r="BR185">
            <v>0</v>
          </cell>
          <cell r="BS185">
            <v>0</v>
          </cell>
          <cell r="BT185">
            <v>0</v>
          </cell>
          <cell r="CB185">
            <v>0</v>
          </cell>
          <cell r="CC185">
            <v>0</v>
          </cell>
          <cell r="CD185">
            <v>0</v>
          </cell>
          <cell r="CE185">
            <v>0</v>
          </cell>
          <cell r="CF185">
            <v>0</v>
          </cell>
          <cell r="CI185">
            <v>0</v>
          </cell>
          <cell r="CJ185">
            <v>0</v>
          </cell>
          <cell r="CK185">
            <v>0</v>
          </cell>
          <cell r="CV185">
            <v>2.6629198982874028E-4</v>
          </cell>
          <cell r="DG185">
            <v>11584607</v>
          </cell>
          <cell r="DR185">
            <v>3395559.830000001</v>
          </cell>
          <cell r="EC185">
            <v>3.4116927929377692</v>
          </cell>
          <cell r="EN185">
            <v>2.4095909012463064E-2</v>
          </cell>
        </row>
        <row r="186">
          <cell r="B186">
            <v>35200</v>
          </cell>
          <cell r="C186" t="str">
            <v>Jones County Schools</v>
          </cell>
          <cell r="D186">
            <v>4.906476542015859E-4</v>
          </cell>
          <cell r="E186">
            <v>848934.84559162613</v>
          </cell>
          <cell r="F186">
            <v>661933.96800630644</v>
          </cell>
          <cell r="G186">
            <v>51397</v>
          </cell>
          <cell r="H186">
            <v>-236882.98737513451</v>
          </cell>
          <cell r="I186">
            <v>-9802.6649679288639</v>
          </cell>
          <cell r="J186">
            <v>716382.24256846914</v>
          </cell>
          <cell r="K186">
            <v>0</v>
          </cell>
          <cell r="L186">
            <v>-37639.912281035264</v>
          </cell>
          <cell r="M186">
            <v>6754.7519770808512</v>
          </cell>
          <cell r="N186">
            <v>254.63631957753904</v>
          </cell>
          <cell r="O186">
            <v>-114.91458709055344</v>
          </cell>
          <cell r="P186">
            <v>0</v>
          </cell>
          <cell r="Q186">
            <v>0</v>
          </cell>
          <cell r="R186">
            <v>0</v>
          </cell>
          <cell r="S186">
            <v>2001216.9652518709</v>
          </cell>
          <cell r="T186">
            <v>256982.06</v>
          </cell>
          <cell r="U186">
            <v>3581911.2128423457</v>
          </cell>
          <cell r="V186">
            <v>27019.007908323405</v>
          </cell>
          <cell r="W186">
            <v>0</v>
          </cell>
          <cell r="X186">
            <v>3865912.2807506691</v>
          </cell>
          <cell r="Y186">
            <v>0</v>
          </cell>
          <cell r="Z186">
            <v>0</v>
          </cell>
          <cell r="AA186">
            <v>0</v>
          </cell>
          <cell r="AB186">
            <v>49013.324839644323</v>
          </cell>
          <cell r="AC186">
            <v>49013.324839644323</v>
          </cell>
          <cell r="AD186" t="str">
            <v>N/A</v>
          </cell>
          <cell r="AE186">
            <v>764730</v>
          </cell>
          <cell r="AF186">
            <v>764731</v>
          </cell>
          <cell r="AG186">
            <v>764731</v>
          </cell>
          <cell r="AH186">
            <v>764731</v>
          </cell>
          <cell r="AI186">
            <v>757977</v>
          </cell>
          <cell r="AJ186">
            <v>0</v>
          </cell>
          <cell r="AK186">
            <v>3816900</v>
          </cell>
          <cell r="AL186">
            <v>16003381</v>
          </cell>
          <cell r="AM186">
            <v>2001216.9652518709</v>
          </cell>
          <cell r="AN186">
            <v>-476656.06</v>
          </cell>
          <cell r="AO186">
            <v>3559916.8959110253</v>
          </cell>
          <cell r="AP186">
            <v>0</v>
          </cell>
          <cell r="AQ186">
            <v>256982.06</v>
          </cell>
          <cell r="AR186">
            <v>0</v>
          </cell>
          <cell r="AS186">
            <v>0</v>
          </cell>
          <cell r="AT186">
            <v>21344840.861162897</v>
          </cell>
          <cell r="AU186">
            <v>4.8269115606973812E-4</v>
          </cell>
          <cell r="AV186">
            <v>0</v>
          </cell>
          <cell r="AW186">
            <v>0</v>
          </cell>
          <cell r="AY186">
            <v>0</v>
          </cell>
          <cell r="AZ186">
            <v>0</v>
          </cell>
          <cell r="BA186">
            <v>0</v>
          </cell>
          <cell r="BB186">
            <v>0</v>
          </cell>
          <cell r="BC186">
            <v>0</v>
          </cell>
          <cell r="BD186">
            <v>0</v>
          </cell>
          <cell r="BE186">
            <v>0</v>
          </cell>
          <cell r="BF186">
            <v>0</v>
          </cell>
          <cell r="BG186">
            <v>0</v>
          </cell>
          <cell r="BH186">
            <v>0</v>
          </cell>
          <cell r="BJ186">
            <v>0</v>
          </cell>
          <cell r="BL186">
            <v>0</v>
          </cell>
          <cell r="BM186">
            <v>0</v>
          </cell>
          <cell r="BN186">
            <v>0</v>
          </cell>
          <cell r="BO186">
            <v>0</v>
          </cell>
          <cell r="BQ186">
            <v>0</v>
          </cell>
          <cell r="BR186">
            <v>0</v>
          </cell>
          <cell r="BS186">
            <v>0</v>
          </cell>
          <cell r="BT186">
            <v>0</v>
          </cell>
          <cell r="CB186">
            <v>0</v>
          </cell>
          <cell r="CC186">
            <v>0</v>
          </cell>
          <cell r="CD186">
            <v>0</v>
          </cell>
          <cell r="CE186">
            <v>0</v>
          </cell>
          <cell r="CF186">
            <v>0</v>
          </cell>
          <cell r="CI186">
            <v>0</v>
          </cell>
          <cell r="CJ186">
            <v>0</v>
          </cell>
          <cell r="CK186">
            <v>0</v>
          </cell>
          <cell r="CV186">
            <v>4.906476542015859E-4</v>
          </cell>
          <cell r="DG186">
            <v>21344841</v>
          </cell>
          <cell r="DR186">
            <v>8278732.1899999976</v>
          </cell>
          <cell r="EC186">
            <v>2.5782741258115278</v>
          </cell>
          <cell r="EN186">
            <v>2.4095909012463064E-2</v>
          </cell>
        </row>
        <row r="187">
          <cell r="B187">
            <v>35300</v>
          </cell>
          <cell r="C187" t="str">
            <v>Sanford-Lee County Board Of Education</v>
          </cell>
          <cell r="D187">
            <v>3.3455649867538506E-3</v>
          </cell>
          <cell r="E187">
            <v>5788607.509126558</v>
          </cell>
          <cell r="F187">
            <v>4513510.0268819025</v>
          </cell>
          <cell r="G187">
            <v>750283</v>
          </cell>
          <cell r="H187">
            <v>-1615227.1833634353</v>
          </cell>
          <cell r="I187">
            <v>-66841.148454991155</v>
          </cell>
          <cell r="J187">
            <v>4884774.9038347034</v>
          </cell>
          <cell r="K187">
            <v>0</v>
          </cell>
          <cell r="L187">
            <v>-256654.18259633615</v>
          </cell>
          <cell r="M187">
            <v>46058.432186946346</v>
          </cell>
          <cell r="N187">
            <v>1736.2813168255134</v>
          </cell>
          <cell r="O187">
            <v>-783.56477554761932</v>
          </cell>
          <cell r="P187">
            <v>0</v>
          </cell>
          <cell r="Q187">
            <v>0</v>
          </cell>
          <cell r="R187">
            <v>0</v>
          </cell>
          <cell r="S187">
            <v>14045464.074156627</v>
          </cell>
          <cell r="T187">
            <v>3848715</v>
          </cell>
          <cell r="U187">
            <v>24423874.519173514</v>
          </cell>
          <cell r="V187">
            <v>184233.72874778538</v>
          </cell>
          <cell r="W187">
            <v>0</v>
          </cell>
          <cell r="X187">
            <v>28456823.247921299</v>
          </cell>
          <cell r="Y187">
            <v>97301.279999999795</v>
          </cell>
          <cell r="Z187">
            <v>0</v>
          </cell>
          <cell r="AA187">
            <v>0</v>
          </cell>
          <cell r="AB187">
            <v>334205.74227495573</v>
          </cell>
          <cell r="AC187">
            <v>431507.02227495553</v>
          </cell>
          <cell r="AD187" t="str">
            <v>N/A</v>
          </cell>
          <cell r="AE187">
            <v>5614275</v>
          </cell>
          <cell r="AF187">
            <v>5614275</v>
          </cell>
          <cell r="AG187">
            <v>5614275</v>
          </cell>
          <cell r="AH187">
            <v>5614275</v>
          </cell>
          <cell r="AI187">
            <v>5568217</v>
          </cell>
          <cell r="AJ187">
            <v>0</v>
          </cell>
          <cell r="AK187">
            <v>28025317</v>
          </cell>
          <cell r="AL187">
            <v>106302053</v>
          </cell>
          <cell r="AM187">
            <v>14045464.074156627</v>
          </cell>
          <cell r="AN187">
            <v>-2829384.72</v>
          </cell>
          <cell r="AO187">
            <v>24273902.505646344</v>
          </cell>
          <cell r="AP187">
            <v>0</v>
          </cell>
          <cell r="AQ187">
            <v>3751413.72</v>
          </cell>
          <cell r="AR187">
            <v>0</v>
          </cell>
          <cell r="AS187">
            <v>0</v>
          </cell>
          <cell r="AT187">
            <v>145543448.57980296</v>
          </cell>
          <cell r="AU187">
            <v>3.2062638597825256E-3</v>
          </cell>
          <cell r="AV187">
            <v>0</v>
          </cell>
          <cell r="AW187">
            <v>0</v>
          </cell>
          <cell r="AY187">
            <v>0</v>
          </cell>
          <cell r="AZ187">
            <v>0</v>
          </cell>
          <cell r="BA187">
            <v>0</v>
          </cell>
          <cell r="BB187">
            <v>0</v>
          </cell>
          <cell r="BC187">
            <v>0</v>
          </cell>
          <cell r="BD187">
            <v>0</v>
          </cell>
          <cell r="BE187">
            <v>0</v>
          </cell>
          <cell r="BF187">
            <v>0</v>
          </cell>
          <cell r="BG187">
            <v>0</v>
          </cell>
          <cell r="BH187">
            <v>0</v>
          </cell>
          <cell r="BJ187">
            <v>0</v>
          </cell>
          <cell r="BL187">
            <v>0</v>
          </cell>
          <cell r="BM187">
            <v>0</v>
          </cell>
          <cell r="BN187">
            <v>0</v>
          </cell>
          <cell r="BO187">
            <v>0</v>
          </cell>
          <cell r="BQ187">
            <v>0</v>
          </cell>
          <cell r="BR187">
            <v>0</v>
          </cell>
          <cell r="BS187">
            <v>0</v>
          </cell>
          <cell r="BT187">
            <v>0</v>
          </cell>
          <cell r="CB187">
            <v>0</v>
          </cell>
          <cell r="CC187">
            <v>0</v>
          </cell>
          <cell r="CD187">
            <v>0</v>
          </cell>
          <cell r="CE187">
            <v>0</v>
          </cell>
          <cell r="CF187">
            <v>0</v>
          </cell>
          <cell r="CI187">
            <v>0</v>
          </cell>
          <cell r="CJ187">
            <v>0</v>
          </cell>
          <cell r="CK187">
            <v>0</v>
          </cell>
          <cell r="CV187">
            <v>3.3455649867538506E-3</v>
          </cell>
          <cell r="DG187">
            <v>145543449</v>
          </cell>
          <cell r="DR187">
            <v>47527684.359999925</v>
          </cell>
          <cell r="EC187">
            <v>3.0622878215058114</v>
          </cell>
          <cell r="EN187">
            <v>2.4095909012463064E-2</v>
          </cell>
        </row>
        <row r="188">
          <cell r="B188">
            <v>35305</v>
          </cell>
          <cell r="C188" t="str">
            <v>Central Carolina Community College</v>
          </cell>
          <cell r="D188">
            <v>1.2597015295089031E-3</v>
          </cell>
          <cell r="E188">
            <v>2179577.3693963364</v>
          </cell>
          <cell r="F188">
            <v>1699466.4598739792</v>
          </cell>
          <cell r="G188">
            <v>536665</v>
          </cell>
          <cell r="H188">
            <v>-608179.53363432304</v>
          </cell>
          <cell r="I188">
            <v>-25167.616613713384</v>
          </cell>
          <cell r="J188">
            <v>1839258.3740056974</v>
          </cell>
          <cell r="K188">
            <v>0</v>
          </cell>
          <cell r="L188">
            <v>-96637.688298251334</v>
          </cell>
          <cell r="M188">
            <v>17342.325646758451</v>
          </cell>
          <cell r="N188">
            <v>653.75989978453049</v>
          </cell>
          <cell r="O188">
            <v>-295.03469522628018</v>
          </cell>
          <cell r="P188">
            <v>0</v>
          </cell>
          <cell r="Q188">
            <v>0</v>
          </cell>
          <cell r="R188">
            <v>0</v>
          </cell>
          <cell r="S188">
            <v>5542683.415581041</v>
          </cell>
          <cell r="T188">
            <v>2683324.21</v>
          </cell>
          <cell r="U188">
            <v>9196291.8700284883</v>
          </cell>
          <cell r="V188">
            <v>69369.302587033802</v>
          </cell>
          <cell r="W188">
            <v>0</v>
          </cell>
          <cell r="X188">
            <v>11948985.382615523</v>
          </cell>
          <cell r="Y188">
            <v>0</v>
          </cell>
          <cell r="Z188">
            <v>0</v>
          </cell>
          <cell r="AA188">
            <v>0</v>
          </cell>
          <cell r="AB188">
            <v>125838.08306856692</v>
          </cell>
          <cell r="AC188">
            <v>125838.08306856692</v>
          </cell>
          <cell r="AD188" t="str">
            <v>N/A</v>
          </cell>
          <cell r="AE188">
            <v>2368098</v>
          </cell>
          <cell r="AF188">
            <v>2368098</v>
          </cell>
          <cell r="AG188">
            <v>2368098</v>
          </cell>
          <cell r="AH188">
            <v>2368098</v>
          </cell>
          <cell r="AI188">
            <v>2350756</v>
          </cell>
          <cell r="AJ188">
            <v>0</v>
          </cell>
          <cell r="AK188">
            <v>11823148</v>
          </cell>
          <cell r="AL188">
            <v>38557191</v>
          </cell>
          <cell r="AM188">
            <v>5542683.415581041</v>
          </cell>
          <cell r="AN188">
            <v>-1121723.2100000002</v>
          </cell>
          <cell r="AO188">
            <v>9139823.0895469561</v>
          </cell>
          <cell r="AP188">
            <v>0</v>
          </cell>
          <cell r="AQ188">
            <v>2683324.21</v>
          </cell>
          <cell r="AR188">
            <v>0</v>
          </cell>
          <cell r="AS188">
            <v>0</v>
          </cell>
          <cell r="AT188">
            <v>54801298.505127996</v>
          </cell>
          <cell r="AU188">
            <v>1.1629552377531902E-3</v>
          </cell>
          <cell r="AV188">
            <v>0</v>
          </cell>
          <cell r="AW188">
            <v>0</v>
          </cell>
          <cell r="AY188">
            <v>0</v>
          </cell>
          <cell r="AZ188">
            <v>0</v>
          </cell>
          <cell r="BA188">
            <v>0</v>
          </cell>
          <cell r="BB188">
            <v>0</v>
          </cell>
          <cell r="BC188">
            <v>0</v>
          </cell>
          <cell r="BD188">
            <v>0</v>
          </cell>
          <cell r="BE188">
            <v>0</v>
          </cell>
          <cell r="BF188">
            <v>0</v>
          </cell>
          <cell r="BG188">
            <v>0</v>
          </cell>
          <cell r="BH188">
            <v>0</v>
          </cell>
          <cell r="BJ188">
            <v>0</v>
          </cell>
          <cell r="BL188">
            <v>0</v>
          </cell>
          <cell r="BM188">
            <v>0</v>
          </cell>
          <cell r="BN188">
            <v>0</v>
          </cell>
          <cell r="BO188">
            <v>0</v>
          </cell>
          <cell r="BQ188">
            <v>0</v>
          </cell>
          <cell r="BR188">
            <v>0</v>
          </cell>
          <cell r="BS188">
            <v>0</v>
          </cell>
          <cell r="BT188">
            <v>0</v>
          </cell>
          <cell r="CB188">
            <v>0</v>
          </cell>
          <cell r="CC188">
            <v>0</v>
          </cell>
          <cell r="CD188">
            <v>0</v>
          </cell>
          <cell r="CE188">
            <v>0</v>
          </cell>
          <cell r="CF188">
            <v>0</v>
          </cell>
          <cell r="CI188">
            <v>0</v>
          </cell>
          <cell r="CJ188">
            <v>0</v>
          </cell>
          <cell r="CK188">
            <v>0</v>
          </cell>
          <cell r="CV188">
            <v>1.2597015295089031E-3</v>
          </cell>
          <cell r="DG188">
            <v>54801298</v>
          </cell>
          <cell r="DR188">
            <v>18830477.289999992</v>
          </cell>
          <cell r="EC188">
            <v>2.9102447673539573</v>
          </cell>
          <cell r="EN188">
            <v>2.4095909012463064E-2</v>
          </cell>
        </row>
        <row r="189">
          <cell r="B189">
            <v>35400</v>
          </cell>
          <cell r="C189" t="str">
            <v>Lenoir County Schools</v>
          </cell>
          <cell r="D189">
            <v>2.6768339883394055E-3</v>
          </cell>
          <cell r="E189">
            <v>4631546.9545313986</v>
          </cell>
          <cell r="F189">
            <v>3611323.3772185892</v>
          </cell>
          <cell r="G189">
            <v>-87210</v>
          </cell>
          <cell r="H189">
            <v>-1292366.1744535959</v>
          </cell>
          <cell r="I189">
            <v>-53480.550732797485</v>
          </cell>
          <cell r="J189">
            <v>3908377.6700626169</v>
          </cell>
          <cell r="K189">
            <v>0</v>
          </cell>
          <cell r="L189">
            <v>-205352.65103008682</v>
          </cell>
          <cell r="M189">
            <v>36852.004733368143</v>
          </cell>
          <cell r="N189">
            <v>1389.2233032683846</v>
          </cell>
          <cell r="O189">
            <v>-626.94128840897213</v>
          </cell>
          <cell r="P189">
            <v>0</v>
          </cell>
          <cell r="Q189">
            <v>0</v>
          </cell>
          <cell r="R189">
            <v>0</v>
          </cell>
          <cell r="S189">
            <v>10550452.912344351</v>
          </cell>
          <cell r="T189">
            <v>50329.89000000013</v>
          </cell>
          <cell r="U189">
            <v>19541888.350313082</v>
          </cell>
          <cell r="V189">
            <v>147408.01893347257</v>
          </cell>
          <cell r="W189">
            <v>0</v>
          </cell>
          <cell r="X189">
            <v>19739626.259246554</v>
          </cell>
          <cell r="Y189">
            <v>486381</v>
          </cell>
          <cell r="Z189">
            <v>0</v>
          </cell>
          <cell r="AA189">
            <v>0</v>
          </cell>
          <cell r="AB189">
            <v>267402.75366398745</v>
          </cell>
          <cell r="AC189">
            <v>753783.75366398739</v>
          </cell>
          <cell r="AD189" t="str">
            <v>N/A</v>
          </cell>
          <cell r="AE189">
            <v>3804539</v>
          </cell>
          <cell r="AF189">
            <v>3804539</v>
          </cell>
          <cell r="AG189">
            <v>3804539</v>
          </cell>
          <cell r="AH189">
            <v>3804539</v>
          </cell>
          <cell r="AI189">
            <v>3767687</v>
          </cell>
          <cell r="AJ189">
            <v>0</v>
          </cell>
          <cell r="AK189">
            <v>18985843</v>
          </cell>
          <cell r="AL189">
            <v>89332731</v>
          </cell>
          <cell r="AM189">
            <v>10550452.912344351</v>
          </cell>
          <cell r="AN189">
            <v>-2417648.89</v>
          </cell>
          <cell r="AO189">
            <v>19421893.61558257</v>
          </cell>
          <cell r="AP189">
            <v>0</v>
          </cell>
          <cell r="AQ189">
            <v>-436051.10999999987</v>
          </cell>
          <cell r="AR189">
            <v>0</v>
          </cell>
          <cell r="AS189">
            <v>0</v>
          </cell>
          <cell r="AT189">
            <v>116451377.52792692</v>
          </cell>
          <cell r="AU189">
            <v>2.6944381381537237E-3</v>
          </cell>
          <cell r="AV189">
            <v>0</v>
          </cell>
          <cell r="AW189">
            <v>0</v>
          </cell>
          <cell r="AY189">
            <v>0</v>
          </cell>
          <cell r="AZ189">
            <v>0</v>
          </cell>
          <cell r="BA189">
            <v>0</v>
          </cell>
          <cell r="BB189">
            <v>0</v>
          </cell>
          <cell r="BC189">
            <v>0</v>
          </cell>
          <cell r="BD189">
            <v>0</v>
          </cell>
          <cell r="BE189">
            <v>0</v>
          </cell>
          <cell r="BF189">
            <v>0</v>
          </cell>
          <cell r="BG189">
            <v>0</v>
          </cell>
          <cell r="BH189">
            <v>0</v>
          </cell>
          <cell r="BJ189">
            <v>0</v>
          </cell>
          <cell r="BL189">
            <v>0</v>
          </cell>
          <cell r="BM189">
            <v>0</v>
          </cell>
          <cell r="BN189">
            <v>0</v>
          </cell>
          <cell r="BO189">
            <v>0</v>
          </cell>
          <cell r="BQ189">
            <v>0</v>
          </cell>
          <cell r="BR189">
            <v>0</v>
          </cell>
          <cell r="BS189">
            <v>0</v>
          </cell>
          <cell r="BT189">
            <v>0</v>
          </cell>
          <cell r="CB189">
            <v>0</v>
          </cell>
          <cell r="CC189">
            <v>0</v>
          </cell>
          <cell r="CD189">
            <v>0</v>
          </cell>
          <cell r="CE189">
            <v>0</v>
          </cell>
          <cell r="CF189">
            <v>0</v>
          </cell>
          <cell r="CI189">
            <v>0</v>
          </cell>
          <cell r="CJ189">
            <v>0</v>
          </cell>
          <cell r="CK189">
            <v>0</v>
          </cell>
          <cell r="CV189">
            <v>2.6768339883394055E-3</v>
          </cell>
          <cell r="DG189">
            <v>116451377</v>
          </cell>
          <cell r="DR189">
            <v>41850396.309999958</v>
          </cell>
          <cell r="EC189">
            <v>2.7825633032816581</v>
          </cell>
          <cell r="EN189">
            <v>2.4095909012463064E-2</v>
          </cell>
        </row>
        <row r="190">
          <cell r="B190">
            <v>35401</v>
          </cell>
          <cell r="C190" t="str">
            <v>Childrens Village Academy</v>
          </cell>
          <cell r="D190">
            <v>2.4651261078602637E-5</v>
          </cell>
          <cell r="E190">
            <v>42652.429575877002</v>
          </cell>
          <cell r="F190">
            <v>33257.077502330641</v>
          </cell>
          <cell r="G190">
            <v>-3724</v>
          </cell>
          <cell r="H190">
            <v>-11901.543433171271</v>
          </cell>
          <cell r="I190">
            <v>-492.50832307292279</v>
          </cell>
          <cell r="J190">
            <v>35992.683430571466</v>
          </cell>
          <cell r="K190">
            <v>0</v>
          </cell>
          <cell r="L190">
            <v>-1891.1153384099941</v>
          </cell>
          <cell r="M190">
            <v>339.37419873980349</v>
          </cell>
          <cell r="N190">
            <v>12.793511474573197</v>
          </cell>
          <cell r="O190">
            <v>-5.7735718572195234</v>
          </cell>
          <cell r="P190">
            <v>0</v>
          </cell>
          <cell r="Q190">
            <v>0</v>
          </cell>
          <cell r="R190">
            <v>0</v>
          </cell>
          <cell r="S190">
            <v>94239.417552482104</v>
          </cell>
          <cell r="T190">
            <v>825.77999999999884</v>
          </cell>
          <cell r="U190">
            <v>179963.41715285732</v>
          </cell>
          <cell r="V190">
            <v>1357.496794959214</v>
          </cell>
          <cell r="W190">
            <v>0</v>
          </cell>
          <cell r="X190">
            <v>182146.69394781653</v>
          </cell>
          <cell r="Y190">
            <v>19443</v>
          </cell>
          <cell r="Z190">
            <v>0</v>
          </cell>
          <cell r="AA190">
            <v>0</v>
          </cell>
          <cell r="AB190">
            <v>2462.5416153646138</v>
          </cell>
          <cell r="AC190">
            <v>21905.541615364615</v>
          </cell>
          <cell r="AD190" t="str">
            <v>N/A</v>
          </cell>
          <cell r="AE190">
            <v>32116</v>
          </cell>
          <cell r="AF190">
            <v>32116</v>
          </cell>
          <cell r="AG190">
            <v>32116</v>
          </cell>
          <cell r="AH190">
            <v>32116</v>
          </cell>
          <cell r="AI190">
            <v>31776</v>
          </cell>
          <cell r="AJ190">
            <v>0</v>
          </cell>
          <cell r="AK190">
            <v>160240</v>
          </cell>
          <cell r="AL190">
            <v>840632</v>
          </cell>
          <cell r="AM190">
            <v>94239.417552482104</v>
          </cell>
          <cell r="AN190">
            <v>-22698.78</v>
          </cell>
          <cell r="AO190">
            <v>178858.37233245192</v>
          </cell>
          <cell r="AP190">
            <v>0</v>
          </cell>
          <cell r="AQ190">
            <v>-18617.22</v>
          </cell>
          <cell r="AR190">
            <v>0</v>
          </cell>
          <cell r="AS190">
            <v>0</v>
          </cell>
          <cell r="AT190">
            <v>1072413.789884934</v>
          </cell>
          <cell r="AU190">
            <v>2.5354994484920251E-5</v>
          </cell>
          <cell r="AV190">
            <v>0</v>
          </cell>
          <cell r="AW190">
            <v>0</v>
          </cell>
          <cell r="AY190">
            <v>0</v>
          </cell>
          <cell r="AZ190">
            <v>0</v>
          </cell>
          <cell r="BA190">
            <v>0</v>
          </cell>
          <cell r="BB190">
            <v>0</v>
          </cell>
          <cell r="BC190">
            <v>0</v>
          </cell>
          <cell r="BD190">
            <v>0</v>
          </cell>
          <cell r="BE190">
            <v>0</v>
          </cell>
          <cell r="BF190">
            <v>0</v>
          </cell>
          <cell r="BG190">
            <v>0</v>
          </cell>
          <cell r="BH190">
            <v>0</v>
          </cell>
          <cell r="BJ190">
            <v>0</v>
          </cell>
          <cell r="BL190">
            <v>0</v>
          </cell>
          <cell r="BM190">
            <v>0</v>
          </cell>
          <cell r="BN190">
            <v>0</v>
          </cell>
          <cell r="BO190">
            <v>0</v>
          </cell>
          <cell r="BQ190">
            <v>0</v>
          </cell>
          <cell r="BR190">
            <v>0</v>
          </cell>
          <cell r="BS190">
            <v>0</v>
          </cell>
          <cell r="BT190">
            <v>0</v>
          </cell>
          <cell r="CB190">
            <v>0</v>
          </cell>
          <cell r="CC190">
            <v>0</v>
          </cell>
          <cell r="CD190">
            <v>0</v>
          </cell>
          <cell r="CE190">
            <v>0</v>
          </cell>
          <cell r="CF190">
            <v>0</v>
          </cell>
          <cell r="CI190">
            <v>0</v>
          </cell>
          <cell r="CJ190">
            <v>0</v>
          </cell>
          <cell r="CK190">
            <v>0</v>
          </cell>
          <cell r="CV190">
            <v>2.4651261078602637E-5</v>
          </cell>
          <cell r="DG190">
            <v>1072414</v>
          </cell>
          <cell r="DR190">
            <v>344520.31</v>
          </cell>
          <cell r="EC190">
            <v>3.1127743963773864</v>
          </cell>
          <cell r="EN190">
            <v>2.4095909012463064E-2</v>
          </cell>
        </row>
        <row r="191">
          <cell r="B191">
            <v>35405</v>
          </cell>
          <cell r="C191" t="str">
            <v>Lenoir County Community College</v>
          </cell>
          <cell r="D191">
            <v>9.2830572145810521E-4</v>
          </cell>
          <cell r="E191">
            <v>1606185.3502392888</v>
          </cell>
          <cell r="F191">
            <v>1252379.552751838</v>
          </cell>
          <cell r="G191">
            <v>239268</v>
          </cell>
          <cell r="H191">
            <v>-448182.78577987076</v>
          </cell>
          <cell r="I191">
            <v>-18546.649305952975</v>
          </cell>
          <cell r="J191">
            <v>1355395.7281411346</v>
          </cell>
          <cell r="K191">
            <v>0</v>
          </cell>
          <cell r="L191">
            <v>-71214.741630682183</v>
          </cell>
          <cell r="M191">
            <v>12779.995692750903</v>
          </cell>
          <cell r="N191">
            <v>481.77210332232744</v>
          </cell>
          <cell r="O191">
            <v>-217.41848302270282</v>
          </cell>
          <cell r="P191">
            <v>0</v>
          </cell>
          <cell r="Q191">
            <v>0</v>
          </cell>
          <cell r="R191">
            <v>0</v>
          </cell>
          <cell r="S191">
            <v>3928328.8037288059</v>
          </cell>
          <cell r="T191">
            <v>1197255</v>
          </cell>
          <cell r="U191">
            <v>6776978.640705673</v>
          </cell>
          <cell r="V191">
            <v>51119.982771003612</v>
          </cell>
          <cell r="W191">
            <v>0</v>
          </cell>
          <cell r="X191">
            <v>8025353.6234766766</v>
          </cell>
          <cell r="Y191">
            <v>915.47999999998137</v>
          </cell>
          <cell r="Z191">
            <v>0</v>
          </cell>
          <cell r="AA191">
            <v>0</v>
          </cell>
          <cell r="AB191">
            <v>92733.246529764874</v>
          </cell>
          <cell r="AC191">
            <v>93648.726529764856</v>
          </cell>
          <cell r="AD191" t="str">
            <v>N/A</v>
          </cell>
          <cell r="AE191">
            <v>1588897</v>
          </cell>
          <cell r="AF191">
            <v>1588897</v>
          </cell>
          <cell r="AG191">
            <v>1588897</v>
          </cell>
          <cell r="AH191">
            <v>1588897</v>
          </cell>
          <cell r="AI191">
            <v>1576117</v>
          </cell>
          <cell r="AJ191">
            <v>0</v>
          </cell>
          <cell r="AK191">
            <v>7931705</v>
          </cell>
          <cell r="AL191">
            <v>29340800</v>
          </cell>
          <cell r="AM191">
            <v>3928328.8037288059</v>
          </cell>
          <cell r="AN191">
            <v>-816379.52</v>
          </cell>
          <cell r="AO191">
            <v>6735365.3769469121</v>
          </cell>
          <cell r="AP191">
            <v>0</v>
          </cell>
          <cell r="AQ191">
            <v>1196339.52</v>
          </cell>
          <cell r="AR191">
            <v>0</v>
          </cell>
          <cell r="AS191">
            <v>0</v>
          </cell>
          <cell r="AT191">
            <v>40384454.180675723</v>
          </cell>
          <cell r="AU191">
            <v>8.8497206143644657E-4</v>
          </cell>
          <cell r="AV191">
            <v>0</v>
          </cell>
          <cell r="AW191">
            <v>0</v>
          </cell>
          <cell r="AY191">
            <v>0</v>
          </cell>
          <cell r="AZ191">
            <v>0</v>
          </cell>
          <cell r="BA191">
            <v>0</v>
          </cell>
          <cell r="BB191">
            <v>0</v>
          </cell>
          <cell r="BC191">
            <v>0</v>
          </cell>
          <cell r="BD191">
            <v>0</v>
          </cell>
          <cell r="BE191">
            <v>0</v>
          </cell>
          <cell r="BF191">
            <v>0</v>
          </cell>
          <cell r="BG191">
            <v>0</v>
          </cell>
          <cell r="BH191">
            <v>0</v>
          </cell>
          <cell r="BJ191">
            <v>0</v>
          </cell>
          <cell r="BL191">
            <v>0</v>
          </cell>
          <cell r="BM191">
            <v>0</v>
          </cell>
          <cell r="BN191">
            <v>0</v>
          </cell>
          <cell r="BO191">
            <v>0</v>
          </cell>
          <cell r="BQ191">
            <v>0</v>
          </cell>
          <cell r="BR191">
            <v>0</v>
          </cell>
          <cell r="BS191">
            <v>0</v>
          </cell>
          <cell r="BT191">
            <v>0</v>
          </cell>
          <cell r="CB191">
            <v>0</v>
          </cell>
          <cell r="CC191">
            <v>0</v>
          </cell>
          <cell r="CD191">
            <v>0</v>
          </cell>
          <cell r="CE191">
            <v>0</v>
          </cell>
          <cell r="CF191">
            <v>0</v>
          </cell>
          <cell r="CI191">
            <v>0</v>
          </cell>
          <cell r="CJ191">
            <v>0</v>
          </cell>
          <cell r="CK191">
            <v>0</v>
          </cell>
          <cell r="CV191">
            <v>9.2830572145810521E-4</v>
          </cell>
          <cell r="DG191">
            <v>40384454</v>
          </cell>
          <cell r="DR191">
            <v>14071193.000000006</v>
          </cell>
          <cell r="EC191">
            <v>2.8700092451293919</v>
          </cell>
          <cell r="EN191">
            <v>2.4095909012463064E-2</v>
          </cell>
        </row>
        <row r="192">
          <cell r="B192">
            <v>35500</v>
          </cell>
          <cell r="C192" t="str">
            <v>Lincoln County Schools</v>
          </cell>
          <cell r="D192">
            <v>3.816186104927143E-3</v>
          </cell>
          <cell r="E192">
            <v>6602891.7778218575</v>
          </cell>
          <cell r="F192">
            <v>5148426.1454292098</v>
          </cell>
          <cell r="G192">
            <v>21964</v>
          </cell>
          <cell r="H192">
            <v>-1842441.4285352109</v>
          </cell>
          <cell r="I192">
            <v>-76243.702627581617</v>
          </cell>
          <cell r="J192">
            <v>5571916.907164338</v>
          </cell>
          <cell r="K192">
            <v>0</v>
          </cell>
          <cell r="L192">
            <v>-292757.76416643674</v>
          </cell>
          <cell r="M192">
            <v>52537.478608986232</v>
          </cell>
          <cell r="N192">
            <v>1980.5242647350888</v>
          </cell>
          <cell r="O192">
            <v>-893.78894763498613</v>
          </cell>
          <cell r="P192">
            <v>0</v>
          </cell>
          <cell r="Q192">
            <v>0</v>
          </cell>
          <cell r="R192">
            <v>0</v>
          </cell>
          <cell r="S192">
            <v>15187380.149012258</v>
          </cell>
          <cell r="T192">
            <v>262040</v>
          </cell>
          <cell r="U192">
            <v>27859584.535821691</v>
          </cell>
          <cell r="V192">
            <v>210149.91443594493</v>
          </cell>
          <cell r="W192">
            <v>0</v>
          </cell>
          <cell r="X192">
            <v>28331774.450257637</v>
          </cell>
          <cell r="Y192">
            <v>152220.91999999946</v>
          </cell>
          <cell r="Z192">
            <v>0</v>
          </cell>
          <cell r="AA192">
            <v>0</v>
          </cell>
          <cell r="AB192">
            <v>381218.51313790807</v>
          </cell>
          <cell r="AC192">
            <v>533439.43313790753</v>
          </cell>
          <cell r="AD192" t="str">
            <v>N/A</v>
          </cell>
          <cell r="AE192">
            <v>5570175</v>
          </cell>
          <cell r="AF192">
            <v>5570175</v>
          </cell>
          <cell r="AG192">
            <v>5570175</v>
          </cell>
          <cell r="AH192">
            <v>5570175</v>
          </cell>
          <cell r="AI192">
            <v>5517637</v>
          </cell>
          <cell r="AJ192">
            <v>0</v>
          </cell>
          <cell r="AK192">
            <v>27798337</v>
          </cell>
          <cell r="AL192">
            <v>126209268</v>
          </cell>
          <cell r="AM192">
            <v>15187380.149012258</v>
          </cell>
          <cell r="AN192">
            <v>-3177916.0800000005</v>
          </cell>
          <cell r="AO192">
            <v>27688515.93711973</v>
          </cell>
          <cell r="AP192">
            <v>0</v>
          </cell>
          <cell r="AQ192">
            <v>109819.08000000054</v>
          </cell>
          <cell r="AR192">
            <v>0</v>
          </cell>
          <cell r="AS192">
            <v>0</v>
          </cell>
          <cell r="AT192">
            <v>166017067.08613199</v>
          </cell>
          <cell r="AU192">
            <v>3.8067017956261722E-3</v>
          </cell>
          <cell r="AV192">
            <v>0</v>
          </cell>
          <cell r="AW192">
            <v>0</v>
          </cell>
          <cell r="AY192">
            <v>0</v>
          </cell>
          <cell r="AZ192">
            <v>0</v>
          </cell>
          <cell r="BA192">
            <v>0</v>
          </cell>
          <cell r="BB192">
            <v>0</v>
          </cell>
          <cell r="BC192">
            <v>0</v>
          </cell>
          <cell r="BD192">
            <v>0</v>
          </cell>
          <cell r="BE192">
            <v>0</v>
          </cell>
          <cell r="BF192">
            <v>0</v>
          </cell>
          <cell r="BG192">
            <v>0</v>
          </cell>
          <cell r="BH192">
            <v>0</v>
          </cell>
          <cell r="BJ192">
            <v>0</v>
          </cell>
          <cell r="BL192">
            <v>0</v>
          </cell>
          <cell r="BM192">
            <v>0</v>
          </cell>
          <cell r="BN192">
            <v>0</v>
          </cell>
          <cell r="BO192">
            <v>0</v>
          </cell>
          <cell r="BQ192">
            <v>0</v>
          </cell>
          <cell r="BR192">
            <v>0</v>
          </cell>
          <cell r="BS192">
            <v>0</v>
          </cell>
          <cell r="BT192">
            <v>0</v>
          </cell>
          <cell r="CB192">
            <v>0</v>
          </cell>
          <cell r="CC192">
            <v>0</v>
          </cell>
          <cell r="CD192">
            <v>0</v>
          </cell>
          <cell r="CE192">
            <v>0</v>
          </cell>
          <cell r="CF192">
            <v>0</v>
          </cell>
          <cell r="CI192">
            <v>0</v>
          </cell>
          <cell r="CJ192">
            <v>0</v>
          </cell>
          <cell r="CK192">
            <v>0</v>
          </cell>
          <cell r="CV192">
            <v>3.816186104927143E-3</v>
          </cell>
          <cell r="DG192">
            <v>166017067</v>
          </cell>
          <cell r="DR192">
            <v>55798882.090000018</v>
          </cell>
          <cell r="EC192">
            <v>2.9752758618394024</v>
          </cell>
          <cell r="EN192">
            <v>2.4095909012463064E-2</v>
          </cell>
        </row>
        <row r="193">
          <cell r="B193">
            <v>35600</v>
          </cell>
          <cell r="C193" t="str">
            <v>Macon County Schools</v>
          </cell>
          <cell r="D193">
            <v>1.4624347078516144E-3</v>
          </cell>
          <cell r="E193">
            <v>2530353.039021688</v>
          </cell>
          <cell r="F193">
            <v>1972974.293933216</v>
          </cell>
          <cell r="G193">
            <v>-123243</v>
          </cell>
          <cell r="H193">
            <v>-706058.40967628697</v>
          </cell>
          <cell r="I193">
            <v>-29218.02918199699</v>
          </cell>
          <cell r="J193">
            <v>2135263.9651880707</v>
          </cell>
          <cell r="K193">
            <v>0</v>
          </cell>
          <cell r="L193">
            <v>-112190.3134538583</v>
          </cell>
          <cell r="M193">
            <v>20133.355677175517</v>
          </cell>
          <cell r="N193">
            <v>758.97436468083083</v>
          </cell>
          <cell r="O193">
            <v>-342.51683292592662</v>
          </cell>
          <cell r="P193">
            <v>0</v>
          </cell>
          <cell r="Q193">
            <v>0</v>
          </cell>
          <cell r="R193">
            <v>0</v>
          </cell>
          <cell r="S193">
            <v>5688431.359039763</v>
          </cell>
          <cell r="T193">
            <v>14387.350000000326</v>
          </cell>
          <cell r="U193">
            <v>10676319.825940352</v>
          </cell>
          <cell r="V193">
            <v>80533.42270870207</v>
          </cell>
          <cell r="W193">
            <v>0</v>
          </cell>
          <cell r="X193">
            <v>10771240.598649053</v>
          </cell>
          <cell r="Y193">
            <v>630600</v>
          </cell>
          <cell r="Z193">
            <v>0</v>
          </cell>
          <cell r="AA193">
            <v>0</v>
          </cell>
          <cell r="AB193">
            <v>146090.14590998495</v>
          </cell>
          <cell r="AC193">
            <v>776690.14590998495</v>
          </cell>
          <cell r="AD193" t="str">
            <v>N/A</v>
          </cell>
          <cell r="AE193">
            <v>2002936</v>
          </cell>
          <cell r="AF193">
            <v>2002937</v>
          </cell>
          <cell r="AG193">
            <v>2002937</v>
          </cell>
          <cell r="AH193">
            <v>2002937</v>
          </cell>
          <cell r="AI193">
            <v>1982804</v>
          </cell>
          <cell r="AJ193">
            <v>0</v>
          </cell>
          <cell r="AK193">
            <v>9994551</v>
          </cell>
          <cell r="AL193">
            <v>49243001</v>
          </cell>
          <cell r="AM193">
            <v>5688431.359039763</v>
          </cell>
          <cell r="AN193">
            <v>-1305102.3500000003</v>
          </cell>
          <cell r="AO193">
            <v>10610763.102739071</v>
          </cell>
          <cell r="AP193">
            <v>0</v>
          </cell>
          <cell r="AQ193">
            <v>-616212.64999999967</v>
          </cell>
          <cell r="AR193">
            <v>0</v>
          </cell>
          <cell r="AS193">
            <v>0</v>
          </cell>
          <cell r="AT193">
            <v>63620880.461778834</v>
          </cell>
          <cell r="AU193">
            <v>1.4852587410871857E-3</v>
          </cell>
          <cell r="AV193">
            <v>0</v>
          </cell>
          <cell r="AW193">
            <v>0</v>
          </cell>
          <cell r="AY193">
            <v>0</v>
          </cell>
          <cell r="AZ193">
            <v>0</v>
          </cell>
          <cell r="BA193">
            <v>0</v>
          </cell>
          <cell r="BB193">
            <v>0</v>
          </cell>
          <cell r="BC193">
            <v>0</v>
          </cell>
          <cell r="BD193">
            <v>0</v>
          </cell>
          <cell r="BE193">
            <v>0</v>
          </cell>
          <cell r="BF193">
            <v>0</v>
          </cell>
          <cell r="BG193">
            <v>0</v>
          </cell>
          <cell r="BH193">
            <v>0</v>
          </cell>
          <cell r="BJ193">
            <v>0</v>
          </cell>
          <cell r="BL193">
            <v>0</v>
          </cell>
          <cell r="BM193">
            <v>0</v>
          </cell>
          <cell r="BN193">
            <v>0</v>
          </cell>
          <cell r="BO193">
            <v>0</v>
          </cell>
          <cell r="BQ193">
            <v>0</v>
          </cell>
          <cell r="BR193">
            <v>0</v>
          </cell>
          <cell r="BS193">
            <v>0</v>
          </cell>
          <cell r="BT193">
            <v>0</v>
          </cell>
          <cell r="CB193">
            <v>0</v>
          </cell>
          <cell r="CC193">
            <v>0</v>
          </cell>
          <cell r="CD193">
            <v>0</v>
          </cell>
          <cell r="CE193">
            <v>0</v>
          </cell>
          <cell r="CF193">
            <v>0</v>
          </cell>
          <cell r="CI193">
            <v>0</v>
          </cell>
          <cell r="CJ193">
            <v>0</v>
          </cell>
          <cell r="CK193">
            <v>0</v>
          </cell>
          <cell r="CV193">
            <v>1.4624347078516144E-3</v>
          </cell>
          <cell r="DG193">
            <v>63620881</v>
          </cell>
          <cell r="DR193">
            <v>22403744.750000019</v>
          </cell>
          <cell r="EC193">
            <v>2.8397431639190565</v>
          </cell>
          <cell r="EN193">
            <v>2.4095909012463064E-2</v>
          </cell>
        </row>
        <row r="194">
          <cell r="B194">
            <v>35700</v>
          </cell>
          <cell r="C194" t="str">
            <v>Madison County Schools</v>
          </cell>
          <cell r="D194">
            <v>8.2385240165957683E-4</v>
          </cell>
          <cell r="E194">
            <v>1425456.7517117104</v>
          </cell>
          <cell r="F194">
            <v>1111461.3197722416</v>
          </cell>
          <cell r="G194">
            <v>-334675</v>
          </cell>
          <cell r="H194">
            <v>-397753.08490748104</v>
          </cell>
          <cell r="I194">
            <v>-16459.773133194958</v>
          </cell>
          <cell r="J194">
            <v>1202886.0751544978</v>
          </cell>
          <cell r="K194">
            <v>0</v>
          </cell>
          <cell r="L194">
            <v>-63201.631283548624</v>
          </cell>
          <cell r="M194">
            <v>11341.985621002174</v>
          </cell>
          <cell r="N194">
            <v>427.5629194132872</v>
          </cell>
          <cell r="O194">
            <v>-192.95447099268949</v>
          </cell>
          <cell r="P194">
            <v>0</v>
          </cell>
          <cell r="Q194">
            <v>0</v>
          </cell>
          <cell r="R194">
            <v>0</v>
          </cell>
          <cell r="S194">
            <v>2939291.2513836478</v>
          </cell>
          <cell r="T194">
            <v>12655.170000000042</v>
          </cell>
          <cell r="U194">
            <v>6014430.3757724883</v>
          </cell>
          <cell r="V194">
            <v>45367.942484008694</v>
          </cell>
          <cell r="W194">
            <v>0</v>
          </cell>
          <cell r="X194">
            <v>6072453.4882564973</v>
          </cell>
          <cell r="Y194">
            <v>1686031</v>
          </cell>
          <cell r="Z194">
            <v>0</v>
          </cell>
          <cell r="AA194">
            <v>0</v>
          </cell>
          <cell r="AB194">
            <v>82298.865665974779</v>
          </cell>
          <cell r="AC194">
            <v>1768329.8656659748</v>
          </cell>
          <cell r="AD194" t="str">
            <v>N/A</v>
          </cell>
          <cell r="AE194">
            <v>863093</v>
          </cell>
          <cell r="AF194">
            <v>863093</v>
          </cell>
          <cell r="AG194">
            <v>863093</v>
          </cell>
          <cell r="AH194">
            <v>863093</v>
          </cell>
          <cell r="AI194">
            <v>851751</v>
          </cell>
          <cell r="AJ194">
            <v>0</v>
          </cell>
          <cell r="AK194">
            <v>4304123</v>
          </cell>
          <cell r="AL194">
            <v>29337646</v>
          </cell>
          <cell r="AM194">
            <v>2939291.2513836478</v>
          </cell>
          <cell r="AN194">
            <v>-740681.17</v>
          </cell>
          <cell r="AO194">
            <v>5977499.4525905233</v>
          </cell>
          <cell r="AP194">
            <v>0</v>
          </cell>
          <cell r="AQ194">
            <v>-1673375.83</v>
          </cell>
          <cell r="AR194">
            <v>0</v>
          </cell>
          <cell r="AS194">
            <v>0</v>
          </cell>
          <cell r="AT194">
            <v>35840379.703974172</v>
          </cell>
          <cell r="AU194">
            <v>8.8487693575365961E-4</v>
          </cell>
          <cell r="AV194">
            <v>0</v>
          </cell>
          <cell r="AW194">
            <v>0</v>
          </cell>
          <cell r="AY194">
            <v>0</v>
          </cell>
          <cell r="AZ194">
            <v>0</v>
          </cell>
          <cell r="BA194">
            <v>0</v>
          </cell>
          <cell r="BB194">
            <v>0</v>
          </cell>
          <cell r="BC194">
            <v>0</v>
          </cell>
          <cell r="BD194">
            <v>0</v>
          </cell>
          <cell r="BE194">
            <v>0</v>
          </cell>
          <cell r="BF194">
            <v>0</v>
          </cell>
          <cell r="BG194">
            <v>0</v>
          </cell>
          <cell r="BH194">
            <v>0</v>
          </cell>
          <cell r="BJ194">
            <v>0</v>
          </cell>
          <cell r="BL194">
            <v>0</v>
          </cell>
          <cell r="BM194">
            <v>0</v>
          </cell>
          <cell r="BN194">
            <v>0</v>
          </cell>
          <cell r="BO194">
            <v>0</v>
          </cell>
          <cell r="BQ194">
            <v>0</v>
          </cell>
          <cell r="BR194">
            <v>0</v>
          </cell>
          <cell r="BS194">
            <v>0</v>
          </cell>
          <cell r="BT194">
            <v>0</v>
          </cell>
          <cell r="CB194">
            <v>0</v>
          </cell>
          <cell r="CC194">
            <v>0</v>
          </cell>
          <cell r="CD194">
            <v>0</v>
          </cell>
          <cell r="CE194">
            <v>0</v>
          </cell>
          <cell r="CF194">
            <v>0</v>
          </cell>
          <cell r="CI194">
            <v>0</v>
          </cell>
          <cell r="CJ194">
            <v>0</v>
          </cell>
          <cell r="CK194">
            <v>0</v>
          </cell>
          <cell r="CV194">
            <v>8.2385240165957683E-4</v>
          </cell>
          <cell r="DG194">
            <v>35840380</v>
          </cell>
          <cell r="DR194">
            <v>12609939.180000005</v>
          </cell>
          <cell r="EC194">
            <v>2.8422325824413677</v>
          </cell>
          <cell r="EN194">
            <v>2.4095909012463064E-2</v>
          </cell>
        </row>
        <row r="195">
          <cell r="B195">
            <v>35800</v>
          </cell>
          <cell r="C195" t="str">
            <v>Martin County Schools</v>
          </cell>
          <cell r="D195">
            <v>1.1867186442876363E-3</v>
          </cell>
          <cell r="E195">
            <v>2053299.9606171807</v>
          </cell>
          <cell r="F195">
            <v>1601005.0682880459</v>
          </cell>
          <cell r="G195">
            <v>-339263</v>
          </cell>
          <cell r="H195">
            <v>-572943.64953210903</v>
          </cell>
          <cell r="I195">
            <v>-23709.489246568268</v>
          </cell>
          <cell r="J195">
            <v>1732697.9073730635</v>
          </cell>
          <cell r="K195">
            <v>0</v>
          </cell>
          <cell r="L195">
            <v>-91038.824481780917</v>
          </cell>
          <cell r="M195">
            <v>16337.569414827356</v>
          </cell>
          <cell r="N195">
            <v>615.88324201239743</v>
          </cell>
          <cell r="O195">
            <v>-277.94137367860731</v>
          </cell>
          <cell r="P195">
            <v>0</v>
          </cell>
          <cell r="Q195">
            <v>0</v>
          </cell>
          <cell r="R195">
            <v>0</v>
          </cell>
          <cell r="S195">
            <v>4376723.4843009925</v>
          </cell>
          <cell r="T195">
            <v>73051.520000000019</v>
          </cell>
          <cell r="U195">
            <v>8663489.5368653163</v>
          </cell>
          <cell r="V195">
            <v>65350.277659309424</v>
          </cell>
          <cell r="W195">
            <v>0</v>
          </cell>
          <cell r="X195">
            <v>8801891.3345246259</v>
          </cell>
          <cell r="Y195">
            <v>1769364</v>
          </cell>
          <cell r="Z195">
            <v>0</v>
          </cell>
          <cell r="AA195">
            <v>0</v>
          </cell>
          <cell r="AB195">
            <v>118547.44623284134</v>
          </cell>
          <cell r="AC195">
            <v>1887911.4462328414</v>
          </cell>
          <cell r="AD195" t="str">
            <v>N/A</v>
          </cell>
          <cell r="AE195">
            <v>1386063</v>
          </cell>
          <cell r="AF195">
            <v>1386063</v>
          </cell>
          <cell r="AG195">
            <v>1386063</v>
          </cell>
          <cell r="AH195">
            <v>1386063</v>
          </cell>
          <cell r="AI195">
            <v>1369725</v>
          </cell>
          <cell r="AJ195">
            <v>0</v>
          </cell>
          <cell r="AK195">
            <v>6913977</v>
          </cell>
          <cell r="AL195">
            <v>41468292</v>
          </cell>
          <cell r="AM195">
            <v>4376723.4843009925</v>
          </cell>
          <cell r="AN195">
            <v>-1132700.52</v>
          </cell>
          <cell r="AO195">
            <v>8610292.3682917859</v>
          </cell>
          <cell r="AP195">
            <v>0</v>
          </cell>
          <cell r="AQ195">
            <v>-1696312.48</v>
          </cell>
          <cell r="AR195">
            <v>0</v>
          </cell>
          <cell r="AS195">
            <v>0</v>
          </cell>
          <cell r="AT195">
            <v>51626294.852592781</v>
          </cell>
          <cell r="AU195">
            <v>1.2507593363649612E-3</v>
          </cell>
          <cell r="AV195">
            <v>0</v>
          </cell>
          <cell r="AW195">
            <v>0</v>
          </cell>
          <cell r="AY195">
            <v>0</v>
          </cell>
          <cell r="AZ195">
            <v>0</v>
          </cell>
          <cell r="BA195">
            <v>0</v>
          </cell>
          <cell r="BB195">
            <v>0</v>
          </cell>
          <cell r="BC195">
            <v>0</v>
          </cell>
          <cell r="BD195">
            <v>0</v>
          </cell>
          <cell r="BE195">
            <v>0</v>
          </cell>
          <cell r="BF195">
            <v>0</v>
          </cell>
          <cell r="BG195">
            <v>0</v>
          </cell>
          <cell r="BH195">
            <v>0</v>
          </cell>
          <cell r="BJ195">
            <v>0</v>
          </cell>
          <cell r="BL195">
            <v>0</v>
          </cell>
          <cell r="BM195">
            <v>0</v>
          </cell>
          <cell r="BN195">
            <v>0</v>
          </cell>
          <cell r="BO195">
            <v>0</v>
          </cell>
          <cell r="BQ195">
            <v>0</v>
          </cell>
          <cell r="BR195">
            <v>0</v>
          </cell>
          <cell r="BS195">
            <v>0</v>
          </cell>
          <cell r="BT195">
            <v>0</v>
          </cell>
          <cell r="CB195">
            <v>0</v>
          </cell>
          <cell r="CC195">
            <v>0</v>
          </cell>
          <cell r="CD195">
            <v>0</v>
          </cell>
          <cell r="CE195">
            <v>0</v>
          </cell>
          <cell r="CF195">
            <v>0</v>
          </cell>
          <cell r="CI195">
            <v>0</v>
          </cell>
          <cell r="CJ195">
            <v>0</v>
          </cell>
          <cell r="CK195">
            <v>0</v>
          </cell>
          <cell r="CV195">
            <v>1.1867186442876363E-3</v>
          </cell>
          <cell r="DG195">
            <v>51626295</v>
          </cell>
          <cell r="DR195">
            <v>19721483.920000002</v>
          </cell>
          <cell r="EC195">
            <v>2.6177692920787066</v>
          </cell>
          <cell r="EN195">
            <v>2.4095909012463064E-2</v>
          </cell>
        </row>
        <row r="196">
          <cell r="B196">
            <v>35805</v>
          </cell>
          <cell r="C196" t="str">
            <v>Martin Community College</v>
          </cell>
          <cell r="D196">
            <v>1.8563772340785819E-4</v>
          </cell>
          <cell r="E196">
            <v>321196.54645792395</v>
          </cell>
          <cell r="F196">
            <v>250444.31337795561</v>
          </cell>
          <cell r="G196">
            <v>24617</v>
          </cell>
          <cell r="H196">
            <v>-89625.24963444582</v>
          </cell>
          <cell r="I196">
            <v>-3708.8619346147434</v>
          </cell>
          <cell r="J196">
            <v>271044.94938762678</v>
          </cell>
          <cell r="K196">
            <v>0</v>
          </cell>
          <cell r="L196">
            <v>-14241.151598886587</v>
          </cell>
          <cell r="M196">
            <v>2555.6767029702946</v>
          </cell>
          <cell r="N196">
            <v>96.342265694210241</v>
          </cell>
          <cell r="O196">
            <v>-43.478211199354469</v>
          </cell>
          <cell r="P196">
            <v>0</v>
          </cell>
          <cell r="Q196">
            <v>0</v>
          </cell>
          <cell r="R196">
            <v>0</v>
          </cell>
          <cell r="S196">
            <v>762336.08681302425</v>
          </cell>
          <cell r="T196">
            <v>123083.18</v>
          </cell>
          <cell r="U196">
            <v>1355224.7469381338</v>
          </cell>
          <cell r="V196">
            <v>10222.706811881179</v>
          </cell>
          <cell r="W196">
            <v>0</v>
          </cell>
          <cell r="X196">
            <v>1488530.6337500149</v>
          </cell>
          <cell r="Y196">
            <v>0</v>
          </cell>
          <cell r="Z196">
            <v>0</v>
          </cell>
          <cell r="AA196">
            <v>0</v>
          </cell>
          <cell r="AB196">
            <v>18544.309673073716</v>
          </cell>
          <cell r="AC196">
            <v>18544.309673073716</v>
          </cell>
          <cell r="AD196" t="str">
            <v>N/A</v>
          </cell>
          <cell r="AE196">
            <v>294509</v>
          </cell>
          <cell r="AF196">
            <v>294509</v>
          </cell>
          <cell r="AG196">
            <v>294509</v>
          </cell>
          <cell r="AH196">
            <v>294509</v>
          </cell>
          <cell r="AI196">
            <v>291953</v>
          </cell>
          <cell r="AJ196">
            <v>0</v>
          </cell>
          <cell r="AK196">
            <v>1469989</v>
          </cell>
          <cell r="AL196">
            <v>6053909</v>
          </cell>
          <cell r="AM196">
            <v>762336.08681302425</v>
          </cell>
          <cell r="AN196">
            <v>-210359.18</v>
          </cell>
          <cell r="AO196">
            <v>1346903.1440769415</v>
          </cell>
          <cell r="AP196">
            <v>0</v>
          </cell>
          <cell r="AQ196">
            <v>123083.18</v>
          </cell>
          <cell r="AR196">
            <v>0</v>
          </cell>
          <cell r="AS196">
            <v>0</v>
          </cell>
          <cell r="AT196">
            <v>8075872.2308899658</v>
          </cell>
          <cell r="AU196">
            <v>1.8259693092330072E-4</v>
          </cell>
          <cell r="AV196">
            <v>0</v>
          </cell>
          <cell r="AW196">
            <v>0</v>
          </cell>
          <cell r="AY196">
            <v>0</v>
          </cell>
          <cell r="AZ196">
            <v>0</v>
          </cell>
          <cell r="BA196">
            <v>0</v>
          </cell>
          <cell r="BB196">
            <v>0</v>
          </cell>
          <cell r="BC196">
            <v>0</v>
          </cell>
          <cell r="BD196">
            <v>0</v>
          </cell>
          <cell r="BE196">
            <v>0</v>
          </cell>
          <cell r="BF196">
            <v>0</v>
          </cell>
          <cell r="BG196">
            <v>0</v>
          </cell>
          <cell r="BH196">
            <v>0</v>
          </cell>
          <cell r="BJ196">
            <v>0</v>
          </cell>
          <cell r="BL196">
            <v>0</v>
          </cell>
          <cell r="BM196">
            <v>0</v>
          </cell>
          <cell r="BN196">
            <v>0</v>
          </cell>
          <cell r="BO196">
            <v>0</v>
          </cell>
          <cell r="BQ196">
            <v>0</v>
          </cell>
          <cell r="BR196">
            <v>0</v>
          </cell>
          <cell r="BS196">
            <v>0</v>
          </cell>
          <cell r="BT196">
            <v>0</v>
          </cell>
          <cell r="CB196">
            <v>0</v>
          </cell>
          <cell r="CC196">
            <v>0</v>
          </cell>
          <cell r="CD196">
            <v>0</v>
          </cell>
          <cell r="CE196">
            <v>0</v>
          </cell>
          <cell r="CF196">
            <v>0</v>
          </cell>
          <cell r="CI196">
            <v>0</v>
          </cell>
          <cell r="CJ196">
            <v>0</v>
          </cell>
          <cell r="CK196">
            <v>0</v>
          </cell>
          <cell r="CV196">
            <v>1.8563772340785819E-4</v>
          </cell>
          <cell r="DG196">
            <v>8075872</v>
          </cell>
          <cell r="DR196">
            <v>3495280.6200000006</v>
          </cell>
          <cell r="EC196">
            <v>2.3105074750764931</v>
          </cell>
          <cell r="EN196">
            <v>2.4095909012463064E-2</v>
          </cell>
        </row>
        <row r="197">
          <cell r="B197">
            <v>35900</v>
          </cell>
          <cell r="C197" t="str">
            <v>Mcdowell County Schools</v>
          </cell>
          <cell r="D197">
            <v>2.225742813351026E-3</v>
          </cell>
          <cell r="E197">
            <v>3851054.0413233214</v>
          </cell>
          <cell r="F197">
            <v>3002755.1534927986</v>
          </cell>
          <cell r="G197">
            <v>-62690</v>
          </cell>
          <cell r="H197">
            <v>-1074580.9181810683</v>
          </cell>
          <cell r="I197">
            <v>-44468.185911455264</v>
          </cell>
          <cell r="J197">
            <v>3249750.8433087459</v>
          </cell>
          <cell r="K197">
            <v>0</v>
          </cell>
          <cell r="L197">
            <v>-170747.30417493652</v>
          </cell>
          <cell r="M197">
            <v>30641.827266903387</v>
          </cell>
          <cell r="N197">
            <v>1155.1160052729156</v>
          </cell>
          <cell r="O197">
            <v>-521.29122431494386</v>
          </cell>
          <cell r="P197">
            <v>0</v>
          </cell>
          <cell r="Q197">
            <v>0</v>
          </cell>
          <cell r="R197">
            <v>0</v>
          </cell>
          <cell r="S197">
            <v>8782349.2819052674</v>
          </cell>
          <cell r="T197">
            <v>0</v>
          </cell>
          <cell r="U197">
            <v>16248754.21654373</v>
          </cell>
          <cell r="V197">
            <v>122567.30906761355</v>
          </cell>
          <cell r="W197">
            <v>0</v>
          </cell>
          <cell r="X197">
            <v>16371321.525611345</v>
          </cell>
          <cell r="Y197">
            <v>313446.18000000017</v>
          </cell>
          <cell r="Z197">
            <v>0</v>
          </cell>
          <cell r="AA197">
            <v>0</v>
          </cell>
          <cell r="AB197">
            <v>222340.92955727631</v>
          </cell>
          <cell r="AC197">
            <v>535787.10955727648</v>
          </cell>
          <cell r="AD197" t="str">
            <v>N/A</v>
          </cell>
          <cell r="AE197">
            <v>3173235</v>
          </cell>
          <cell r="AF197">
            <v>3173234</v>
          </cell>
          <cell r="AG197">
            <v>3173234</v>
          </cell>
          <cell r="AH197">
            <v>3173234</v>
          </cell>
          <cell r="AI197">
            <v>3142593</v>
          </cell>
          <cell r="AJ197">
            <v>0</v>
          </cell>
          <cell r="AK197">
            <v>15835530</v>
          </cell>
          <cell r="AL197">
            <v>74108822</v>
          </cell>
          <cell r="AM197">
            <v>8782349.2819052674</v>
          </cell>
          <cell r="AN197">
            <v>-1899327.8199999998</v>
          </cell>
          <cell r="AO197">
            <v>16148980.596054068</v>
          </cell>
          <cell r="AP197">
            <v>0</v>
          </cell>
          <cell r="AQ197">
            <v>-313446.18000000017</v>
          </cell>
          <cell r="AR197">
            <v>0</v>
          </cell>
          <cell r="AS197">
            <v>0</v>
          </cell>
          <cell r="AT197">
            <v>96827377.877959326</v>
          </cell>
          <cell r="AU197">
            <v>2.2352572897208051E-3</v>
          </cell>
          <cell r="AV197">
            <v>0</v>
          </cell>
          <cell r="AW197">
            <v>0</v>
          </cell>
          <cell r="AY197">
            <v>0</v>
          </cell>
          <cell r="AZ197">
            <v>0</v>
          </cell>
          <cell r="BA197">
            <v>0</v>
          </cell>
          <cell r="BB197">
            <v>0</v>
          </cell>
          <cell r="BC197">
            <v>0</v>
          </cell>
          <cell r="BD197">
            <v>0</v>
          </cell>
          <cell r="BE197">
            <v>0</v>
          </cell>
          <cell r="BF197">
            <v>0</v>
          </cell>
          <cell r="BG197">
            <v>0</v>
          </cell>
          <cell r="BH197">
            <v>0</v>
          </cell>
          <cell r="BJ197">
            <v>0</v>
          </cell>
          <cell r="BL197">
            <v>0</v>
          </cell>
          <cell r="BM197">
            <v>0</v>
          </cell>
          <cell r="BN197">
            <v>0</v>
          </cell>
          <cell r="BO197">
            <v>0</v>
          </cell>
          <cell r="BQ197">
            <v>0</v>
          </cell>
          <cell r="BR197">
            <v>0</v>
          </cell>
          <cell r="BS197">
            <v>0</v>
          </cell>
          <cell r="BT197">
            <v>0</v>
          </cell>
          <cell r="CB197">
            <v>0</v>
          </cell>
          <cell r="CC197">
            <v>0</v>
          </cell>
          <cell r="CD197">
            <v>0</v>
          </cell>
          <cell r="CE197">
            <v>0</v>
          </cell>
          <cell r="CF197">
            <v>0</v>
          </cell>
          <cell r="CI197">
            <v>0</v>
          </cell>
          <cell r="CJ197">
            <v>0</v>
          </cell>
          <cell r="CK197">
            <v>0</v>
          </cell>
          <cell r="CV197">
            <v>2.225742813351026E-3</v>
          </cell>
          <cell r="DG197">
            <v>96827378</v>
          </cell>
          <cell r="DR197">
            <v>33198038.550000027</v>
          </cell>
          <cell r="EC197">
            <v>2.9166596048789732</v>
          </cell>
          <cell r="EN197">
            <v>2.4095909012463064E-2</v>
          </cell>
        </row>
        <row r="198">
          <cell r="B198">
            <v>35905</v>
          </cell>
          <cell r="C198" t="str">
            <v>Mcdowell Technical College</v>
          </cell>
          <cell r="D198">
            <v>2.9266541278908449E-4</v>
          </cell>
          <cell r="E198">
            <v>506379.40462675079</v>
          </cell>
          <cell r="F198">
            <v>394835.63475081656</v>
          </cell>
          <cell r="G198">
            <v>-132166</v>
          </cell>
          <cell r="H198">
            <v>-141297.84722128024</v>
          </cell>
          <cell r="I198">
            <v>-5847.1715185115136</v>
          </cell>
          <cell r="J198">
            <v>427313.37435464584</v>
          </cell>
          <cell r="K198">
            <v>0</v>
          </cell>
          <cell r="L198">
            <v>-22451.754065756031</v>
          </cell>
          <cell r="M198">
            <v>4029.1281507850367</v>
          </cell>
          <cell r="N198">
            <v>151.88749592927908</v>
          </cell>
          <cell r="O198">
            <v>-68.545166329331479</v>
          </cell>
          <cell r="P198">
            <v>0</v>
          </cell>
          <cell r="Q198">
            <v>0</v>
          </cell>
          <cell r="R198">
            <v>0</v>
          </cell>
          <cell r="S198">
            <v>1030878.1114070503</v>
          </cell>
          <cell r="T198">
            <v>57614.160000000033</v>
          </cell>
          <cell r="U198">
            <v>2136566.871773229</v>
          </cell>
          <cell r="V198">
            <v>16116.512603140147</v>
          </cell>
          <cell r="W198">
            <v>0</v>
          </cell>
          <cell r="X198">
            <v>2210297.5443763691</v>
          </cell>
          <cell r="Y198">
            <v>718445</v>
          </cell>
          <cell r="Z198">
            <v>0</v>
          </cell>
          <cell r="AA198">
            <v>0</v>
          </cell>
          <cell r="AB198">
            <v>29235.857592557564</v>
          </cell>
          <cell r="AC198">
            <v>747680.85759255756</v>
          </cell>
          <cell r="AD198" t="str">
            <v>N/A</v>
          </cell>
          <cell r="AE198">
            <v>293329</v>
          </cell>
          <cell r="AF198">
            <v>293329</v>
          </cell>
          <cell r="AG198">
            <v>293329</v>
          </cell>
          <cell r="AH198">
            <v>293329</v>
          </cell>
          <cell r="AI198">
            <v>289300</v>
          </cell>
          <cell r="AJ198">
            <v>0</v>
          </cell>
          <cell r="AK198">
            <v>1462616</v>
          </cell>
          <cell r="AL198">
            <v>10565307</v>
          </cell>
          <cell r="AM198">
            <v>1030878.1114070503</v>
          </cell>
          <cell r="AN198">
            <v>-326862.16000000003</v>
          </cell>
          <cell r="AO198">
            <v>2123447.5267838119</v>
          </cell>
          <cell r="AP198">
            <v>0</v>
          </cell>
          <cell r="AQ198">
            <v>-660830.84</v>
          </cell>
          <cell r="AR198">
            <v>0</v>
          </cell>
          <cell r="AS198">
            <v>0</v>
          </cell>
          <cell r="AT198">
            <v>12731939.638190862</v>
          </cell>
          <cell r="AU198">
            <v>3.1866893214690196E-4</v>
          </cell>
          <cell r="AV198">
            <v>0</v>
          </cell>
          <cell r="AW198">
            <v>0</v>
          </cell>
          <cell r="AY198">
            <v>0</v>
          </cell>
          <cell r="AZ198">
            <v>0</v>
          </cell>
          <cell r="BA198">
            <v>0</v>
          </cell>
          <cell r="BB198">
            <v>0</v>
          </cell>
          <cell r="BC198">
            <v>0</v>
          </cell>
          <cell r="BD198">
            <v>0</v>
          </cell>
          <cell r="BE198">
            <v>0</v>
          </cell>
          <cell r="BF198">
            <v>0</v>
          </cell>
          <cell r="BG198">
            <v>0</v>
          </cell>
          <cell r="BH198">
            <v>0</v>
          </cell>
          <cell r="BJ198">
            <v>0</v>
          </cell>
          <cell r="BL198">
            <v>0</v>
          </cell>
          <cell r="BM198">
            <v>0</v>
          </cell>
          <cell r="BN198">
            <v>0</v>
          </cell>
          <cell r="BO198">
            <v>0</v>
          </cell>
          <cell r="BQ198">
            <v>0</v>
          </cell>
          <cell r="BR198">
            <v>0</v>
          </cell>
          <cell r="BS198">
            <v>0</v>
          </cell>
          <cell r="BT198">
            <v>0</v>
          </cell>
          <cell r="CB198">
            <v>0</v>
          </cell>
          <cell r="CC198">
            <v>0</v>
          </cell>
          <cell r="CD198">
            <v>0</v>
          </cell>
          <cell r="CE198">
            <v>0</v>
          </cell>
          <cell r="CF198">
            <v>0</v>
          </cell>
          <cell r="CI198">
            <v>0</v>
          </cell>
          <cell r="CJ198">
            <v>0</v>
          </cell>
          <cell r="CK198">
            <v>0</v>
          </cell>
          <cell r="CV198">
            <v>2.9266541278908449E-4</v>
          </cell>
          <cell r="DG198">
            <v>12731940</v>
          </cell>
          <cell r="DR198">
            <v>5626005.3199999994</v>
          </cell>
          <cell r="EC198">
            <v>2.2630515393824764</v>
          </cell>
          <cell r="EN198">
            <v>2.4095909012463064E-2</v>
          </cell>
        </row>
        <row r="199">
          <cell r="B199">
            <v>36000</v>
          </cell>
          <cell r="C199" t="str">
            <v>Charlotte-Mecklenburg County Schools</v>
          </cell>
          <cell r="D199">
            <v>5.223530484919834E-2</v>
          </cell>
          <cell r="E199">
            <v>90379257.042909518</v>
          </cell>
          <cell r="F199">
            <v>70470779.413210034</v>
          </cell>
          <cell r="G199">
            <v>10876567</v>
          </cell>
          <cell r="H199">
            <v>-25219024.18806868</v>
          </cell>
          <cell r="I199">
            <v>-1043610.8041065739</v>
          </cell>
          <cell r="J199">
            <v>76267448.766282901</v>
          </cell>
          <cell r="K199">
            <v>0</v>
          </cell>
          <cell r="L199">
            <v>-4007218.3687423943</v>
          </cell>
          <cell r="M199">
            <v>719124.05100092094</v>
          </cell>
          <cell r="N199">
            <v>27109.078510636955</v>
          </cell>
          <cell r="O199">
            <v>-12234.030748730744</v>
          </cell>
          <cell r="P199">
            <v>0</v>
          </cell>
          <cell r="Q199">
            <v>0</v>
          </cell>
          <cell r="R199">
            <v>0</v>
          </cell>
          <cell r="S199">
            <v>218458197.96024761</v>
          </cell>
          <cell r="T199">
            <v>58077887</v>
          </cell>
          <cell r="U199">
            <v>381337243.83141446</v>
          </cell>
          <cell r="V199">
            <v>2876496.2040036838</v>
          </cell>
          <cell r="W199">
            <v>0</v>
          </cell>
          <cell r="X199">
            <v>442291627.03541815</v>
          </cell>
          <cell r="Y199">
            <v>3695054.8200000003</v>
          </cell>
          <cell r="Z199">
            <v>0</v>
          </cell>
          <cell r="AA199">
            <v>0</v>
          </cell>
          <cell r="AB199">
            <v>5218054.0205328697</v>
          </cell>
          <cell r="AC199">
            <v>8913108.8405328691</v>
          </cell>
          <cell r="AD199" t="str">
            <v>N/A</v>
          </cell>
          <cell r="AE199">
            <v>86819528</v>
          </cell>
          <cell r="AF199">
            <v>86819529</v>
          </cell>
          <cell r="AG199">
            <v>86819529</v>
          </cell>
          <cell r="AH199">
            <v>86819529</v>
          </cell>
          <cell r="AI199">
            <v>86100405</v>
          </cell>
          <cell r="AJ199">
            <v>0</v>
          </cell>
          <cell r="AK199">
            <v>433378520</v>
          </cell>
          <cell r="AL199">
            <v>1662141589</v>
          </cell>
          <cell r="AM199">
            <v>218458197.96024761</v>
          </cell>
          <cell r="AN199">
            <v>-41564996.18</v>
          </cell>
          <cell r="AO199">
            <v>378995686.01488531</v>
          </cell>
          <cell r="AP199">
            <v>0</v>
          </cell>
          <cell r="AQ199">
            <v>54382832.18</v>
          </cell>
          <cell r="AR199">
            <v>0</v>
          </cell>
          <cell r="AS199">
            <v>0</v>
          </cell>
          <cell r="AT199">
            <v>2272413308.9751325</v>
          </cell>
          <cell r="AU199">
            <v>5.0133222789853771E-2</v>
          </cell>
          <cell r="AV199">
            <v>0</v>
          </cell>
          <cell r="AW199">
            <v>0</v>
          </cell>
          <cell r="AY199">
            <v>0</v>
          </cell>
          <cell r="AZ199">
            <v>0</v>
          </cell>
          <cell r="BA199">
            <v>0</v>
          </cell>
          <cell r="BB199">
            <v>0</v>
          </cell>
          <cell r="BC199">
            <v>0</v>
          </cell>
          <cell r="BD199">
            <v>0</v>
          </cell>
          <cell r="BE199">
            <v>0</v>
          </cell>
          <cell r="BF199">
            <v>0</v>
          </cell>
          <cell r="BG199">
            <v>0</v>
          </cell>
          <cell r="BH199">
            <v>0</v>
          </cell>
          <cell r="BJ199">
            <v>0</v>
          </cell>
          <cell r="BL199">
            <v>0</v>
          </cell>
          <cell r="BM199">
            <v>0</v>
          </cell>
          <cell r="BN199">
            <v>0</v>
          </cell>
          <cell r="BO199">
            <v>0</v>
          </cell>
          <cell r="BQ199">
            <v>0</v>
          </cell>
          <cell r="BR199">
            <v>0</v>
          </cell>
          <cell r="BS199">
            <v>0</v>
          </cell>
          <cell r="BT199">
            <v>0</v>
          </cell>
          <cell r="CB199">
            <v>0</v>
          </cell>
          <cell r="CC199">
            <v>0</v>
          </cell>
          <cell r="CD199">
            <v>0</v>
          </cell>
          <cell r="CE199">
            <v>0</v>
          </cell>
          <cell r="CF199">
            <v>0</v>
          </cell>
          <cell r="CI199">
            <v>0</v>
          </cell>
          <cell r="CJ199">
            <v>0</v>
          </cell>
          <cell r="CK199">
            <v>0</v>
          </cell>
          <cell r="CV199">
            <v>5.223530484919834E-2</v>
          </cell>
          <cell r="DG199">
            <v>2272413309</v>
          </cell>
          <cell r="DR199">
            <v>714265233.25000679</v>
          </cell>
          <cell r="EC199">
            <v>3.1814698563168213</v>
          </cell>
          <cell r="EN199">
            <v>2.4095909012463064E-2</v>
          </cell>
        </row>
        <row r="200">
          <cell r="B200">
            <v>36001</v>
          </cell>
          <cell r="C200" t="str">
            <v>Community Charter School</v>
          </cell>
          <cell r="D200">
            <v>2.6673578625407405E-5</v>
          </cell>
          <cell r="E200">
            <v>46151.51047360932</v>
          </cell>
          <cell r="F200">
            <v>35985.391123851121</v>
          </cell>
          <cell r="G200">
            <v>-10042</v>
          </cell>
          <cell r="H200">
            <v>-12877.911337523759</v>
          </cell>
          <cell r="I200">
            <v>-532.91226916403377</v>
          </cell>
          <cell r="J200">
            <v>38945.418182199021</v>
          </cell>
          <cell r="K200">
            <v>0</v>
          </cell>
          <cell r="L200">
            <v>-2046.2569240555979</v>
          </cell>
          <cell r="M200">
            <v>367.2154679899208</v>
          </cell>
          <cell r="N200">
            <v>13.843053835013935</v>
          </cell>
          <cell r="O200">
            <v>-6.2472188498566679</v>
          </cell>
          <cell r="P200">
            <v>0</v>
          </cell>
          <cell r="Q200">
            <v>0</v>
          </cell>
          <cell r="R200">
            <v>0</v>
          </cell>
          <cell r="S200">
            <v>95958.050551891152</v>
          </cell>
          <cell r="T200">
            <v>0</v>
          </cell>
          <cell r="U200">
            <v>194727.09091099512</v>
          </cell>
          <cell r="V200">
            <v>1468.8618719596832</v>
          </cell>
          <cell r="W200">
            <v>0</v>
          </cell>
          <cell r="X200">
            <v>196195.95278295479</v>
          </cell>
          <cell r="Y200">
            <v>50209.94</v>
          </cell>
          <cell r="Z200">
            <v>0</v>
          </cell>
          <cell r="AA200">
            <v>0</v>
          </cell>
          <cell r="AB200">
            <v>2664.5613458201688</v>
          </cell>
          <cell r="AC200">
            <v>52874.501345820172</v>
          </cell>
          <cell r="AD200" t="str">
            <v>N/A</v>
          </cell>
          <cell r="AE200">
            <v>28738</v>
          </cell>
          <cell r="AF200">
            <v>28738</v>
          </cell>
          <cell r="AG200">
            <v>28738</v>
          </cell>
          <cell r="AH200">
            <v>28738</v>
          </cell>
          <cell r="AI200">
            <v>28371</v>
          </cell>
          <cell r="AJ200">
            <v>0</v>
          </cell>
          <cell r="AK200">
            <v>143323</v>
          </cell>
          <cell r="AL200">
            <v>941855</v>
          </cell>
          <cell r="AM200">
            <v>95958.050551891152</v>
          </cell>
          <cell r="AN200">
            <v>-20743.060000000001</v>
          </cell>
          <cell r="AO200">
            <v>193531.39143713465</v>
          </cell>
          <cell r="AP200">
            <v>0</v>
          </cell>
          <cell r="AQ200">
            <v>-50209.94</v>
          </cell>
          <cell r="AR200">
            <v>0</v>
          </cell>
          <cell r="AS200">
            <v>0</v>
          </cell>
          <cell r="AT200">
            <v>1160391.4419890258</v>
          </cell>
          <cell r="AU200">
            <v>2.8408073839590356E-5</v>
          </cell>
          <cell r="AV200">
            <v>0</v>
          </cell>
          <cell r="AW200">
            <v>0</v>
          </cell>
          <cell r="AY200">
            <v>0</v>
          </cell>
          <cell r="AZ200">
            <v>0</v>
          </cell>
          <cell r="BA200">
            <v>0</v>
          </cell>
          <cell r="BB200">
            <v>0</v>
          </cell>
          <cell r="BC200">
            <v>0</v>
          </cell>
          <cell r="BD200">
            <v>0</v>
          </cell>
          <cell r="BE200">
            <v>0</v>
          </cell>
          <cell r="BF200">
            <v>0</v>
          </cell>
          <cell r="BG200">
            <v>0</v>
          </cell>
          <cell r="BH200">
            <v>0</v>
          </cell>
          <cell r="BJ200">
            <v>0</v>
          </cell>
          <cell r="BL200">
            <v>0</v>
          </cell>
          <cell r="BM200">
            <v>0</v>
          </cell>
          <cell r="BN200">
            <v>0</v>
          </cell>
          <cell r="BO200">
            <v>0</v>
          </cell>
          <cell r="BQ200">
            <v>0</v>
          </cell>
          <cell r="BR200">
            <v>0</v>
          </cell>
          <cell r="BS200">
            <v>0</v>
          </cell>
          <cell r="BT200">
            <v>0</v>
          </cell>
          <cell r="CB200">
            <v>0</v>
          </cell>
          <cell r="CC200">
            <v>0</v>
          </cell>
          <cell r="CD200">
            <v>0</v>
          </cell>
          <cell r="CE200">
            <v>0</v>
          </cell>
          <cell r="CF200">
            <v>0</v>
          </cell>
          <cell r="CI200">
            <v>0</v>
          </cell>
          <cell r="CJ200">
            <v>0</v>
          </cell>
          <cell r="CK200">
            <v>0</v>
          </cell>
          <cell r="CV200">
            <v>2.6673578625407405E-5</v>
          </cell>
          <cell r="DG200">
            <v>1160391</v>
          </cell>
          <cell r="DR200">
            <v>353785.51</v>
          </cell>
          <cell r="EC200">
            <v>3.2799279993123518</v>
          </cell>
          <cell r="EN200">
            <v>2.4095909012463064E-2</v>
          </cell>
        </row>
        <row r="201">
          <cell r="B201">
            <v>36002</v>
          </cell>
          <cell r="C201" t="str">
            <v>Kennedy Charter</v>
          </cell>
          <cell r="D201">
            <v>1.4676337160561461E-4</v>
          </cell>
          <cell r="E201">
            <v>253934.85354630719</v>
          </cell>
          <cell r="F201">
            <v>197998.82888052042</v>
          </cell>
          <cell r="G201">
            <v>-293915</v>
          </cell>
          <cell r="H201">
            <v>-70856.8472823091</v>
          </cell>
          <cell r="I201">
            <v>-2932.1900330993858</v>
          </cell>
          <cell r="J201">
            <v>214285.49057027153</v>
          </cell>
          <cell r="K201">
            <v>0</v>
          </cell>
          <cell r="L201">
            <v>-11258.915407011558</v>
          </cell>
          <cell r="M201">
            <v>2020.4930483755541</v>
          </cell>
          <cell r="N201">
            <v>76.167254595881872</v>
          </cell>
          <cell r="O201">
            <v>-34.373449263750999</v>
          </cell>
          <cell r="P201">
            <v>0</v>
          </cell>
          <cell r="Q201">
            <v>0</v>
          </cell>
          <cell r="R201">
            <v>0</v>
          </cell>
          <cell r="S201">
            <v>289318.50712838676</v>
          </cell>
          <cell r="T201">
            <v>0</v>
          </cell>
          <cell r="U201">
            <v>1071427.4528513576</v>
          </cell>
          <cell r="V201">
            <v>8081.9721935022162</v>
          </cell>
          <cell r="W201">
            <v>0</v>
          </cell>
          <cell r="X201">
            <v>1079509.4250448598</v>
          </cell>
          <cell r="Y201">
            <v>1469574.41</v>
          </cell>
          <cell r="Z201">
            <v>0</v>
          </cell>
          <cell r="AA201">
            <v>0</v>
          </cell>
          <cell r="AB201">
            <v>14660.950165496928</v>
          </cell>
          <cell r="AC201">
            <v>1484235.3601654968</v>
          </cell>
          <cell r="AD201" t="str">
            <v>N/A</v>
          </cell>
          <cell r="AE201">
            <v>-80541</v>
          </cell>
          <cell r="AF201">
            <v>-80541</v>
          </cell>
          <cell r="AG201">
            <v>-80541</v>
          </cell>
          <cell r="AH201">
            <v>-80541</v>
          </cell>
          <cell r="AI201">
            <v>-82562</v>
          </cell>
          <cell r="AJ201">
            <v>0</v>
          </cell>
          <cell r="AK201">
            <v>-404726</v>
          </cell>
          <cell r="AL201">
            <v>6600441</v>
          </cell>
          <cell r="AM201">
            <v>289318.50712838676</v>
          </cell>
          <cell r="AN201">
            <v>-100328.58999999998</v>
          </cell>
          <cell r="AO201">
            <v>1064848.4748793631</v>
          </cell>
          <cell r="AP201">
            <v>0</v>
          </cell>
          <cell r="AQ201">
            <v>-1469574.41</v>
          </cell>
          <cell r="AR201">
            <v>0</v>
          </cell>
          <cell r="AS201">
            <v>0</v>
          </cell>
          <cell r="AT201">
            <v>6384704.9820077494</v>
          </cell>
          <cell r="AU201">
            <v>1.9908134100986438E-4</v>
          </cell>
          <cell r="AV201">
            <v>0</v>
          </cell>
          <cell r="AW201">
            <v>0</v>
          </cell>
          <cell r="AY201">
            <v>0</v>
          </cell>
          <cell r="AZ201">
            <v>0</v>
          </cell>
          <cell r="BA201">
            <v>0</v>
          </cell>
          <cell r="BB201">
            <v>0</v>
          </cell>
          <cell r="BC201">
            <v>0</v>
          </cell>
          <cell r="BD201">
            <v>0</v>
          </cell>
          <cell r="BE201">
            <v>0</v>
          </cell>
          <cell r="BF201">
            <v>0</v>
          </cell>
          <cell r="BG201">
            <v>0</v>
          </cell>
          <cell r="BH201">
            <v>0</v>
          </cell>
          <cell r="BJ201">
            <v>0</v>
          </cell>
          <cell r="BL201">
            <v>0</v>
          </cell>
          <cell r="BM201">
            <v>0</v>
          </cell>
          <cell r="BN201">
            <v>0</v>
          </cell>
          <cell r="BO201">
            <v>0</v>
          </cell>
          <cell r="BQ201">
            <v>0</v>
          </cell>
          <cell r="BR201">
            <v>0</v>
          </cell>
          <cell r="BS201">
            <v>0</v>
          </cell>
          <cell r="BT201">
            <v>0</v>
          </cell>
          <cell r="CB201">
            <v>0</v>
          </cell>
          <cell r="CC201">
            <v>0</v>
          </cell>
          <cell r="CD201">
            <v>0</v>
          </cell>
          <cell r="CE201">
            <v>0</v>
          </cell>
          <cell r="CF201">
            <v>0</v>
          </cell>
          <cell r="CI201">
            <v>0</v>
          </cell>
          <cell r="CJ201">
            <v>0</v>
          </cell>
          <cell r="CK201">
            <v>0</v>
          </cell>
          <cell r="CV201">
            <v>1.4676337160561461E-4</v>
          </cell>
          <cell r="DG201">
            <v>6384706</v>
          </cell>
          <cell r="DR201">
            <v>1857050.5799999996</v>
          </cell>
          <cell r="EC201">
            <v>3.438089446115141</v>
          </cell>
          <cell r="EN201">
            <v>2.4095909012463064E-2</v>
          </cell>
        </row>
        <row r="202">
          <cell r="B202">
            <v>36003</v>
          </cell>
          <cell r="C202" t="str">
            <v>Community School Of Davidson</v>
          </cell>
          <cell r="D202">
            <v>3.876324350915837E-4</v>
          </cell>
          <cell r="E202">
            <v>670694.49657569767</v>
          </cell>
          <cell r="F202">
            <v>522955.8802347774</v>
          </cell>
          <cell r="G202">
            <v>19404</v>
          </cell>
          <cell r="H202">
            <v>-187147.5965322071</v>
          </cell>
          <cell r="I202">
            <v>-7744.5206542127698</v>
          </cell>
          <cell r="J202">
            <v>565972.32406025787</v>
          </cell>
          <cell r="K202">
            <v>0</v>
          </cell>
          <cell r="L202">
            <v>-29737.125469139039</v>
          </cell>
          <cell r="M202">
            <v>5336.5402542814736</v>
          </cell>
          <cell r="N202">
            <v>201.1734811638301</v>
          </cell>
          <cell r="O202">
            <v>-90.787392622799814</v>
          </cell>
          <cell r="P202">
            <v>0</v>
          </cell>
          <cell r="Q202">
            <v>0</v>
          </cell>
          <cell r="R202">
            <v>0</v>
          </cell>
          <cell r="S202">
            <v>1559844.3845579964</v>
          </cell>
          <cell r="T202">
            <v>148457</v>
          </cell>
          <cell r="U202">
            <v>2829861.620301289</v>
          </cell>
          <cell r="V202">
            <v>21346.161017125894</v>
          </cell>
          <cell r="W202">
            <v>0</v>
          </cell>
          <cell r="X202">
            <v>2999664.781318415</v>
          </cell>
          <cell r="Y202">
            <v>51432.159999999974</v>
          </cell>
          <cell r="Z202">
            <v>0</v>
          </cell>
          <cell r="AA202">
            <v>0</v>
          </cell>
          <cell r="AB202">
            <v>38722.603271063846</v>
          </cell>
          <cell r="AC202">
            <v>90154.763271063828</v>
          </cell>
          <cell r="AD202" t="str">
            <v>N/A</v>
          </cell>
          <cell r="AE202">
            <v>582969</v>
          </cell>
          <cell r="AF202">
            <v>582969</v>
          </cell>
          <cell r="AG202">
            <v>582969</v>
          </cell>
          <cell r="AH202">
            <v>582969</v>
          </cell>
          <cell r="AI202">
            <v>577633</v>
          </cell>
          <cell r="AJ202">
            <v>0</v>
          </cell>
          <cell r="AK202">
            <v>2909509</v>
          </cell>
          <cell r="AL202">
            <v>12673609</v>
          </cell>
          <cell r="AM202">
            <v>1559844.3845579964</v>
          </cell>
          <cell r="AN202">
            <v>-279634.84000000003</v>
          </cell>
          <cell r="AO202">
            <v>2812485.1780473515</v>
          </cell>
          <cell r="AP202">
            <v>0</v>
          </cell>
          <cell r="AQ202">
            <v>97024.840000000026</v>
          </cell>
          <cell r="AR202">
            <v>0</v>
          </cell>
          <cell r="AS202">
            <v>0</v>
          </cell>
          <cell r="AT202">
            <v>16863328.562605347</v>
          </cell>
          <cell r="AU202">
            <v>3.8225918370144178E-4</v>
          </cell>
          <cell r="AV202">
            <v>0</v>
          </cell>
          <cell r="AW202">
            <v>0</v>
          </cell>
          <cell r="AY202">
            <v>0</v>
          </cell>
          <cell r="AZ202">
            <v>0</v>
          </cell>
          <cell r="BA202">
            <v>0</v>
          </cell>
          <cell r="BB202">
            <v>0</v>
          </cell>
          <cell r="BC202">
            <v>0</v>
          </cell>
          <cell r="BD202">
            <v>0</v>
          </cell>
          <cell r="BE202">
            <v>0</v>
          </cell>
          <cell r="BF202">
            <v>0</v>
          </cell>
          <cell r="BG202">
            <v>0</v>
          </cell>
          <cell r="BH202">
            <v>0</v>
          </cell>
          <cell r="BJ202">
            <v>0</v>
          </cell>
          <cell r="BL202">
            <v>0</v>
          </cell>
          <cell r="BM202">
            <v>0</v>
          </cell>
          <cell r="BN202">
            <v>0</v>
          </cell>
          <cell r="BO202">
            <v>0</v>
          </cell>
          <cell r="BQ202">
            <v>0</v>
          </cell>
          <cell r="BR202">
            <v>0</v>
          </cell>
          <cell r="BS202">
            <v>0</v>
          </cell>
          <cell r="BT202">
            <v>0</v>
          </cell>
          <cell r="CB202">
            <v>0</v>
          </cell>
          <cell r="CC202">
            <v>0</v>
          </cell>
          <cell r="CD202">
            <v>0</v>
          </cell>
          <cell r="CE202">
            <v>0</v>
          </cell>
          <cell r="CF202">
            <v>0</v>
          </cell>
          <cell r="CI202">
            <v>0</v>
          </cell>
          <cell r="CJ202">
            <v>0</v>
          </cell>
          <cell r="CK202">
            <v>0</v>
          </cell>
          <cell r="CV202">
            <v>3.876324350915837E-4</v>
          </cell>
          <cell r="DG202">
            <v>16863328</v>
          </cell>
          <cell r="DR202">
            <v>4819997.4300000006</v>
          </cell>
          <cell r="EC202">
            <v>3.4986176330803556</v>
          </cell>
          <cell r="EN202">
            <v>2.4095909012463064E-2</v>
          </cell>
        </row>
        <row r="203">
          <cell r="B203">
            <v>36004</v>
          </cell>
          <cell r="C203" t="str">
            <v>Corvian Community School</v>
          </cell>
          <cell r="D203">
            <v>1.9730645184590787E-4</v>
          </cell>
          <cell r="E203">
            <v>341386.1674414911</v>
          </cell>
          <cell r="F203">
            <v>266186.62387397769</v>
          </cell>
          <cell r="G203">
            <v>221317</v>
          </cell>
          <cell r="H203">
            <v>-95258.871292685188</v>
          </cell>
          <cell r="I203">
            <v>-3941.9918283387419</v>
          </cell>
          <cell r="J203">
            <v>288082.16494300379</v>
          </cell>
          <cell r="K203">
            <v>0</v>
          </cell>
          <cell r="L203">
            <v>-15136.315187417593</v>
          </cell>
          <cell r="M203">
            <v>2716.3202234518012</v>
          </cell>
          <cell r="N203">
            <v>102.39810237898926</v>
          </cell>
          <cell r="O203">
            <v>-46.211144086830082</v>
          </cell>
          <cell r="P203">
            <v>0</v>
          </cell>
          <cell r="Q203">
            <v>0</v>
          </cell>
          <cell r="R203">
            <v>0</v>
          </cell>
          <cell r="S203">
            <v>1005407.2851317751</v>
          </cell>
          <cell r="T203">
            <v>1142128</v>
          </cell>
          <cell r="U203">
            <v>1440410.824715019</v>
          </cell>
          <cell r="V203">
            <v>10865.280893807205</v>
          </cell>
          <cell r="W203">
            <v>0</v>
          </cell>
          <cell r="X203">
            <v>2593404.1056088265</v>
          </cell>
          <cell r="Y203">
            <v>35545.830000000016</v>
          </cell>
          <cell r="Z203">
            <v>0</v>
          </cell>
          <cell r="AA203">
            <v>0</v>
          </cell>
          <cell r="AB203">
            <v>19709.959141693711</v>
          </cell>
          <cell r="AC203">
            <v>55255.789141693727</v>
          </cell>
          <cell r="AD203" t="str">
            <v>N/A</v>
          </cell>
          <cell r="AE203">
            <v>508173</v>
          </cell>
          <cell r="AF203">
            <v>508173</v>
          </cell>
          <cell r="AG203">
            <v>508173</v>
          </cell>
          <cell r="AH203">
            <v>508173</v>
          </cell>
          <cell r="AI203">
            <v>505457</v>
          </cell>
          <cell r="AJ203">
            <v>0</v>
          </cell>
          <cell r="AK203">
            <v>2538149</v>
          </cell>
          <cell r="AL203">
            <v>5171041</v>
          </cell>
          <cell r="AM203">
            <v>1005407.2851317751</v>
          </cell>
          <cell r="AN203">
            <v>-131096.16999999998</v>
          </cell>
          <cell r="AO203">
            <v>1431566.1464671325</v>
          </cell>
          <cell r="AP203">
            <v>0</v>
          </cell>
          <cell r="AQ203">
            <v>1106582.17</v>
          </cell>
          <cell r="AR203">
            <v>0</v>
          </cell>
          <cell r="AS203">
            <v>0</v>
          </cell>
          <cell r="AT203">
            <v>8583500.4315989073</v>
          </cell>
          <cell r="AU203">
            <v>1.5596802992803741E-4</v>
          </cell>
          <cell r="AV203">
            <v>0</v>
          </cell>
          <cell r="AW203">
            <v>0</v>
          </cell>
          <cell r="AY203">
            <v>0</v>
          </cell>
          <cell r="AZ203">
            <v>0</v>
          </cell>
          <cell r="BA203">
            <v>0</v>
          </cell>
          <cell r="BB203">
            <v>0</v>
          </cell>
          <cell r="BC203">
            <v>0</v>
          </cell>
          <cell r="BD203">
            <v>0</v>
          </cell>
          <cell r="BE203">
            <v>0</v>
          </cell>
          <cell r="BF203">
            <v>0</v>
          </cell>
          <cell r="BG203">
            <v>0</v>
          </cell>
          <cell r="BH203">
            <v>0</v>
          </cell>
          <cell r="BJ203">
            <v>0</v>
          </cell>
          <cell r="BL203">
            <v>0</v>
          </cell>
          <cell r="BM203">
            <v>0</v>
          </cell>
          <cell r="BN203">
            <v>0</v>
          </cell>
          <cell r="BO203">
            <v>0</v>
          </cell>
          <cell r="BQ203">
            <v>0</v>
          </cell>
          <cell r="BR203">
            <v>0</v>
          </cell>
          <cell r="BS203">
            <v>0</v>
          </cell>
          <cell r="BT203">
            <v>0</v>
          </cell>
          <cell r="CB203">
            <v>0</v>
          </cell>
          <cell r="CC203">
            <v>0</v>
          </cell>
          <cell r="CD203">
            <v>0</v>
          </cell>
          <cell r="CE203">
            <v>0</v>
          </cell>
          <cell r="CF203">
            <v>0</v>
          </cell>
          <cell r="CI203">
            <v>0</v>
          </cell>
          <cell r="CJ203">
            <v>0</v>
          </cell>
          <cell r="CK203">
            <v>0</v>
          </cell>
          <cell r="CV203">
            <v>1.9730645184590787E-4</v>
          </cell>
          <cell r="DG203">
            <v>8583501</v>
          </cell>
          <cell r="DR203">
            <v>2255330.2499999995</v>
          </cell>
          <cell r="EC203">
            <v>3.805873219675922</v>
          </cell>
          <cell r="EN203">
            <v>2.4095909012463064E-2</v>
          </cell>
        </row>
        <row r="204">
          <cell r="B204">
            <v>36005</v>
          </cell>
          <cell r="C204" t="str">
            <v>Central Piedmont Community College</v>
          </cell>
          <cell r="D204">
            <v>4.444733449763769E-3</v>
          </cell>
          <cell r="E204">
            <v>7690425.242145068</v>
          </cell>
          <cell r="F204">
            <v>5996400.9283201443</v>
          </cell>
          <cell r="G204">
            <v>1388775</v>
          </cell>
          <cell r="H204">
            <v>-2145901.9087323411</v>
          </cell>
          <cell r="I204">
            <v>-88801.469866764673</v>
          </cell>
          <cell r="J204">
            <v>6489643.0036790445</v>
          </cell>
          <cell r="K204">
            <v>0</v>
          </cell>
          <cell r="L204">
            <v>-340976.6167820206</v>
          </cell>
          <cell r="M204">
            <v>61190.69723515692</v>
          </cell>
          <cell r="N204">
            <v>2306.7277657584009</v>
          </cell>
          <cell r="O204">
            <v>-1041.0010212691723</v>
          </cell>
          <cell r="P204">
            <v>0</v>
          </cell>
          <cell r="Q204">
            <v>0</v>
          </cell>
          <cell r="R204">
            <v>0</v>
          </cell>
          <cell r="S204">
            <v>19052020.602742776</v>
          </cell>
          <cell r="T204">
            <v>6943875.2200000007</v>
          </cell>
          <cell r="U204">
            <v>32448215.018395223</v>
          </cell>
          <cell r="V204">
            <v>244762.78894062768</v>
          </cell>
          <cell r="W204">
            <v>0</v>
          </cell>
          <cell r="X204">
            <v>39636853.027335852</v>
          </cell>
          <cell r="Y204">
            <v>0</v>
          </cell>
          <cell r="Z204">
            <v>0</v>
          </cell>
          <cell r="AA204">
            <v>0</v>
          </cell>
          <cell r="AB204">
            <v>444007.34933382337</v>
          </cell>
          <cell r="AC204">
            <v>444007.34933382337</v>
          </cell>
          <cell r="AD204" t="str">
            <v>N/A</v>
          </cell>
          <cell r="AE204">
            <v>7850807</v>
          </cell>
          <cell r="AF204">
            <v>7850807</v>
          </cell>
          <cell r="AG204">
            <v>7850807</v>
          </cell>
          <cell r="AH204">
            <v>7850807</v>
          </cell>
          <cell r="AI204">
            <v>7789617</v>
          </cell>
          <cell r="AJ204">
            <v>0</v>
          </cell>
          <cell r="AK204">
            <v>39192845</v>
          </cell>
          <cell r="AL204">
            <v>139117085</v>
          </cell>
          <cell r="AM204">
            <v>19052020.602742776</v>
          </cell>
          <cell r="AN204">
            <v>-4000939.22</v>
          </cell>
          <cell r="AO204">
            <v>32248970.458002031</v>
          </cell>
          <cell r="AP204">
            <v>0</v>
          </cell>
          <cell r="AQ204">
            <v>6943875.2200000007</v>
          </cell>
          <cell r="AR204">
            <v>0</v>
          </cell>
          <cell r="AS204">
            <v>0</v>
          </cell>
          <cell r="AT204">
            <v>193361012.06074482</v>
          </cell>
          <cell r="AU204">
            <v>4.1960250917593847E-3</v>
          </cell>
          <cell r="AV204">
            <v>0</v>
          </cell>
          <cell r="AW204">
            <v>0</v>
          </cell>
          <cell r="AY204">
            <v>0</v>
          </cell>
          <cell r="AZ204">
            <v>0</v>
          </cell>
          <cell r="BA204">
            <v>0</v>
          </cell>
          <cell r="BB204">
            <v>0</v>
          </cell>
          <cell r="BC204">
            <v>0</v>
          </cell>
          <cell r="BD204">
            <v>0</v>
          </cell>
          <cell r="BE204">
            <v>0</v>
          </cell>
          <cell r="BF204">
            <v>0</v>
          </cell>
          <cell r="BG204">
            <v>0</v>
          </cell>
          <cell r="BH204">
            <v>0</v>
          </cell>
          <cell r="BJ204">
            <v>0</v>
          </cell>
          <cell r="BL204">
            <v>0</v>
          </cell>
          <cell r="BM204">
            <v>0</v>
          </cell>
          <cell r="BN204">
            <v>0</v>
          </cell>
          <cell r="BO204">
            <v>0</v>
          </cell>
          <cell r="BQ204">
            <v>0</v>
          </cell>
          <cell r="BR204">
            <v>0</v>
          </cell>
          <cell r="BS204">
            <v>0</v>
          </cell>
          <cell r="BT204">
            <v>0</v>
          </cell>
          <cell r="CB204">
            <v>0</v>
          </cell>
          <cell r="CC204">
            <v>0</v>
          </cell>
          <cell r="CD204">
            <v>0</v>
          </cell>
          <cell r="CE204">
            <v>0</v>
          </cell>
          <cell r="CF204">
            <v>0</v>
          </cell>
          <cell r="CI204">
            <v>0</v>
          </cell>
          <cell r="CJ204">
            <v>0</v>
          </cell>
          <cell r="CK204">
            <v>0</v>
          </cell>
          <cell r="CV204">
            <v>4.444733449763769E-3</v>
          </cell>
          <cell r="DG204">
            <v>193361013</v>
          </cell>
          <cell r="DR204">
            <v>69143334.120000049</v>
          </cell>
          <cell r="EC204">
            <v>2.7965242848199501</v>
          </cell>
          <cell r="EN204">
            <v>2.4095909012463064E-2</v>
          </cell>
        </row>
        <row r="205">
          <cell r="B205">
            <v>36006</v>
          </cell>
          <cell r="C205" t="str">
            <v>Lake Norman Charter School</v>
          </cell>
          <cell r="D205">
            <v>4.8326750042809637E-4</v>
          </cell>
          <cell r="E205">
            <v>836165.458740414</v>
          </cell>
          <cell r="F205">
            <v>651977.38423392072</v>
          </cell>
          <cell r="G205">
            <v>35473</v>
          </cell>
          <cell r="H205">
            <v>-233319.87470521475</v>
          </cell>
          <cell r="I205">
            <v>-9655.2166427737411</v>
          </cell>
          <cell r="J205">
            <v>705606.666520203</v>
          </cell>
          <cell r="K205">
            <v>0</v>
          </cell>
          <cell r="L205">
            <v>-37073.745627071061</v>
          </cell>
          <cell r="M205">
            <v>6653.149314017558</v>
          </cell>
          <cell r="N205">
            <v>250.80616737217346</v>
          </cell>
          <cell r="O205">
            <v>-113.18608127526446</v>
          </cell>
          <cell r="P205">
            <v>0</v>
          </cell>
          <cell r="Q205">
            <v>0</v>
          </cell>
          <cell r="R205">
            <v>0</v>
          </cell>
          <cell r="S205">
            <v>1955964.4419195927</v>
          </cell>
          <cell r="T205">
            <v>238779</v>
          </cell>
          <cell r="U205">
            <v>3528033.332601015</v>
          </cell>
          <cell r="V205">
            <v>26612.597256070232</v>
          </cell>
          <cell r="W205">
            <v>0</v>
          </cell>
          <cell r="X205">
            <v>3793424.929857085</v>
          </cell>
          <cell r="Y205">
            <v>61412.820000000007</v>
          </cell>
          <cell r="Z205">
            <v>0</v>
          </cell>
          <cell r="AA205">
            <v>0</v>
          </cell>
          <cell r="AB205">
            <v>48276.083213868704</v>
          </cell>
          <cell r="AC205">
            <v>109688.9032138687</v>
          </cell>
          <cell r="AD205" t="str">
            <v>N/A</v>
          </cell>
          <cell r="AE205">
            <v>738078</v>
          </cell>
          <cell r="AF205">
            <v>738079</v>
          </cell>
          <cell r="AG205">
            <v>738079</v>
          </cell>
          <cell r="AH205">
            <v>738079</v>
          </cell>
          <cell r="AI205">
            <v>731425</v>
          </cell>
          <cell r="AJ205">
            <v>0</v>
          </cell>
          <cell r="AK205">
            <v>3683740</v>
          </cell>
          <cell r="AL205">
            <v>15735954</v>
          </cell>
          <cell r="AM205">
            <v>1955964.4419195927</v>
          </cell>
          <cell r="AN205">
            <v>-351875.18</v>
          </cell>
          <cell r="AO205">
            <v>3506369.8466432169</v>
          </cell>
          <cell r="AP205">
            <v>0</v>
          </cell>
          <cell r="AQ205">
            <v>177366.18</v>
          </cell>
          <cell r="AR205">
            <v>0</v>
          </cell>
          <cell r="AS205">
            <v>0</v>
          </cell>
          <cell r="AT205">
            <v>21023779.288562808</v>
          </cell>
          <cell r="AU205">
            <v>4.7462507611900477E-4</v>
          </cell>
          <cell r="AV205">
            <v>0</v>
          </cell>
          <cell r="AW205">
            <v>0</v>
          </cell>
          <cell r="AY205">
            <v>0</v>
          </cell>
          <cell r="AZ205">
            <v>0</v>
          </cell>
          <cell r="BA205">
            <v>0</v>
          </cell>
          <cell r="BB205">
            <v>0</v>
          </cell>
          <cell r="BC205">
            <v>0</v>
          </cell>
          <cell r="BD205">
            <v>0</v>
          </cell>
          <cell r="BE205">
            <v>0</v>
          </cell>
          <cell r="BF205">
            <v>0</v>
          </cell>
          <cell r="BG205">
            <v>0</v>
          </cell>
          <cell r="BH205">
            <v>0</v>
          </cell>
          <cell r="BJ205">
            <v>0</v>
          </cell>
          <cell r="BL205">
            <v>0</v>
          </cell>
          <cell r="BM205">
            <v>0</v>
          </cell>
          <cell r="BN205">
            <v>0</v>
          </cell>
          <cell r="BO205">
            <v>0</v>
          </cell>
          <cell r="BQ205">
            <v>0</v>
          </cell>
          <cell r="BR205">
            <v>0</v>
          </cell>
          <cell r="BS205">
            <v>0</v>
          </cell>
          <cell r="BT205">
            <v>0</v>
          </cell>
          <cell r="CB205">
            <v>0</v>
          </cell>
          <cell r="CC205">
            <v>0</v>
          </cell>
          <cell r="CD205">
            <v>0</v>
          </cell>
          <cell r="CE205">
            <v>0</v>
          </cell>
          <cell r="CF205">
            <v>0</v>
          </cell>
          <cell r="CI205">
            <v>0</v>
          </cell>
          <cell r="CJ205">
            <v>0</v>
          </cell>
          <cell r="CK205">
            <v>0</v>
          </cell>
          <cell r="CV205">
            <v>4.8326750042809637E-4</v>
          </cell>
          <cell r="DG205">
            <v>21023779</v>
          </cell>
          <cell r="DR205">
            <v>6132666.4799999995</v>
          </cell>
          <cell r="EC205">
            <v>3.4281627850728973</v>
          </cell>
          <cell r="EN205">
            <v>2.4095909012463064E-2</v>
          </cell>
        </row>
        <row r="206">
          <cell r="B206">
            <v>36007</v>
          </cell>
          <cell r="C206" t="str">
            <v>Socrates Academy</v>
          </cell>
          <cell r="D206">
            <v>1.6440453688332634E-4</v>
          </cell>
          <cell r="E206">
            <v>284458.18284961511</v>
          </cell>
          <cell r="F206">
            <v>221798.56873973334</v>
          </cell>
          <cell r="G206">
            <v>-9512</v>
          </cell>
          <cell r="H206">
            <v>-79373.940752496012</v>
          </cell>
          <cell r="I206">
            <v>-3284.6434309306087</v>
          </cell>
          <cell r="J206">
            <v>240042.91024800998</v>
          </cell>
          <cell r="K206">
            <v>0</v>
          </cell>
          <cell r="L206">
            <v>-12612.252996424553</v>
          </cell>
          <cell r="M206">
            <v>2263.35917647626</v>
          </cell>
          <cell r="N206">
            <v>85.322666551708707</v>
          </cell>
          <cell r="O206">
            <v>-38.505186583443859</v>
          </cell>
          <cell r="P206">
            <v>0</v>
          </cell>
          <cell r="Q206">
            <v>0</v>
          </cell>
          <cell r="R206">
            <v>0</v>
          </cell>
          <cell r="S206">
            <v>643827.00131395168</v>
          </cell>
          <cell r="T206">
            <v>0</v>
          </cell>
          <cell r="U206">
            <v>1200214.55124005</v>
          </cell>
          <cell r="V206">
            <v>9053.4367059050401</v>
          </cell>
          <cell r="W206">
            <v>0</v>
          </cell>
          <cell r="X206">
            <v>1209267.987945955</v>
          </cell>
          <cell r="Y206">
            <v>47562.17</v>
          </cell>
          <cell r="Z206">
            <v>0</v>
          </cell>
          <cell r="AA206">
            <v>0</v>
          </cell>
          <cell r="AB206">
            <v>16423.217154653044</v>
          </cell>
          <cell r="AC206">
            <v>63985.387154653043</v>
          </cell>
          <cell r="AD206" t="str">
            <v>N/A</v>
          </cell>
          <cell r="AE206">
            <v>229510</v>
          </cell>
          <cell r="AF206">
            <v>229509</v>
          </cell>
          <cell r="AG206">
            <v>229509</v>
          </cell>
          <cell r="AH206">
            <v>229509</v>
          </cell>
          <cell r="AI206">
            <v>227245</v>
          </cell>
          <cell r="AJ206">
            <v>0</v>
          </cell>
          <cell r="AK206">
            <v>1145282</v>
          </cell>
          <cell r="AL206">
            <v>5487475</v>
          </cell>
          <cell r="AM206">
            <v>643827.00131395168</v>
          </cell>
          <cell r="AN206">
            <v>-124428.83</v>
          </cell>
          <cell r="AO206">
            <v>1192844.770791302</v>
          </cell>
          <cell r="AP206">
            <v>0</v>
          </cell>
          <cell r="AQ206">
            <v>-47562.17</v>
          </cell>
          <cell r="AR206">
            <v>0</v>
          </cell>
          <cell r="AS206">
            <v>0</v>
          </cell>
          <cell r="AT206">
            <v>7152155.7721052542</v>
          </cell>
          <cell r="AU206">
            <v>1.6551226589657202E-4</v>
          </cell>
          <cell r="AV206">
            <v>0</v>
          </cell>
          <cell r="AW206">
            <v>0</v>
          </cell>
          <cell r="AY206">
            <v>0</v>
          </cell>
          <cell r="AZ206">
            <v>0</v>
          </cell>
          <cell r="BA206">
            <v>0</v>
          </cell>
          <cell r="BB206">
            <v>0</v>
          </cell>
          <cell r="BC206">
            <v>0</v>
          </cell>
          <cell r="BD206">
            <v>0</v>
          </cell>
          <cell r="BE206">
            <v>0</v>
          </cell>
          <cell r="BF206">
            <v>0</v>
          </cell>
          <cell r="BG206">
            <v>0</v>
          </cell>
          <cell r="BH206">
            <v>0</v>
          </cell>
          <cell r="BJ206">
            <v>0</v>
          </cell>
          <cell r="BL206">
            <v>0</v>
          </cell>
          <cell r="BM206">
            <v>0</v>
          </cell>
          <cell r="BN206">
            <v>0</v>
          </cell>
          <cell r="BO206">
            <v>0</v>
          </cell>
          <cell r="BQ206">
            <v>0</v>
          </cell>
          <cell r="BR206">
            <v>0</v>
          </cell>
          <cell r="BS206">
            <v>0</v>
          </cell>
          <cell r="BT206">
            <v>0</v>
          </cell>
          <cell r="CB206">
            <v>0</v>
          </cell>
          <cell r="CC206">
            <v>0</v>
          </cell>
          <cell r="CD206">
            <v>0</v>
          </cell>
          <cell r="CE206">
            <v>0</v>
          </cell>
          <cell r="CF206">
            <v>0</v>
          </cell>
          <cell r="CI206">
            <v>0</v>
          </cell>
          <cell r="CJ206">
            <v>0</v>
          </cell>
          <cell r="CK206">
            <v>0</v>
          </cell>
          <cell r="CV206">
            <v>1.6440453688332634E-4</v>
          </cell>
          <cell r="DG206">
            <v>7152156</v>
          </cell>
          <cell r="DR206">
            <v>2123885.6199999996</v>
          </cell>
          <cell r="EC206">
            <v>3.3674864280120702</v>
          </cell>
          <cell r="EN206">
            <v>2.4095909012463064E-2</v>
          </cell>
        </row>
        <row r="207">
          <cell r="B207">
            <v>36008</v>
          </cell>
          <cell r="C207" t="str">
            <v>Pine Lake Prep Charter</v>
          </cell>
          <cell r="D207">
            <v>5.1236741829565377E-4</v>
          </cell>
          <cell r="E207">
            <v>886515.10185003758</v>
          </cell>
          <cell r="F207">
            <v>691236.15565121127</v>
          </cell>
          <cell r="G207">
            <v>125540</v>
          </cell>
          <cell r="H207">
            <v>-247369.21422168557</v>
          </cell>
          <cell r="I207">
            <v>-10236.604820230945</v>
          </cell>
          <cell r="J207">
            <v>748094.72132287419</v>
          </cell>
          <cell r="K207">
            <v>0</v>
          </cell>
          <cell r="L207">
            <v>-39306.138560249477</v>
          </cell>
          <cell r="M207">
            <v>7053.7682226489123</v>
          </cell>
          <cell r="N207">
            <v>265.90844274707837</v>
          </cell>
          <cell r="O207">
            <v>-120.00157303902508</v>
          </cell>
          <cell r="P207">
            <v>0</v>
          </cell>
          <cell r="Q207">
            <v>0</v>
          </cell>
          <cell r="R207">
            <v>0</v>
          </cell>
          <cell r="S207">
            <v>2161673.6963143134</v>
          </cell>
          <cell r="T207">
            <v>723078</v>
          </cell>
          <cell r="U207">
            <v>3740473.6066143708</v>
          </cell>
          <cell r="V207">
            <v>28215.072890595649</v>
          </cell>
          <cell r="W207">
            <v>0</v>
          </cell>
          <cell r="X207">
            <v>4491766.6795049664</v>
          </cell>
          <cell r="Y207">
            <v>95380.920000000042</v>
          </cell>
          <cell r="Z207">
            <v>0</v>
          </cell>
          <cell r="AA207">
            <v>0</v>
          </cell>
          <cell r="AB207">
            <v>51183.024101154719</v>
          </cell>
          <cell r="AC207">
            <v>146563.94410115475</v>
          </cell>
          <cell r="AD207" t="str">
            <v>N/A</v>
          </cell>
          <cell r="AE207">
            <v>870452</v>
          </cell>
          <cell r="AF207">
            <v>870452</v>
          </cell>
          <cell r="AG207">
            <v>870452</v>
          </cell>
          <cell r="AH207">
            <v>870452</v>
          </cell>
          <cell r="AI207">
            <v>863398</v>
          </cell>
          <cell r="AJ207">
            <v>0</v>
          </cell>
          <cell r="AK207">
            <v>4345206</v>
          </cell>
          <cell r="AL207">
            <v>16119588</v>
          </cell>
          <cell r="AM207">
            <v>2161673.6963143134</v>
          </cell>
          <cell r="AN207">
            <v>-336740.07999999996</v>
          </cell>
          <cell r="AO207">
            <v>3717505.655403812</v>
          </cell>
          <cell r="AP207">
            <v>0</v>
          </cell>
          <cell r="AQ207">
            <v>627697.07999999996</v>
          </cell>
          <cell r="AR207">
            <v>0</v>
          </cell>
          <cell r="AS207">
            <v>0</v>
          </cell>
          <cell r="AT207">
            <v>22289724.351718124</v>
          </cell>
          <cell r="AU207">
            <v>4.8619618220996239E-4</v>
          </cell>
          <cell r="AV207">
            <v>0</v>
          </cell>
          <cell r="AW207">
            <v>0</v>
          </cell>
          <cell r="AY207">
            <v>0</v>
          </cell>
          <cell r="AZ207">
            <v>0</v>
          </cell>
          <cell r="BA207">
            <v>0</v>
          </cell>
          <cell r="BB207">
            <v>0</v>
          </cell>
          <cell r="BC207">
            <v>0</v>
          </cell>
          <cell r="BD207">
            <v>0</v>
          </cell>
          <cell r="BE207">
            <v>0</v>
          </cell>
          <cell r="BF207">
            <v>0</v>
          </cell>
          <cell r="BG207">
            <v>0</v>
          </cell>
          <cell r="BH207">
            <v>0</v>
          </cell>
          <cell r="BJ207">
            <v>0</v>
          </cell>
          <cell r="BL207">
            <v>0</v>
          </cell>
          <cell r="BM207">
            <v>0</v>
          </cell>
          <cell r="BN207">
            <v>0</v>
          </cell>
          <cell r="BO207">
            <v>0</v>
          </cell>
          <cell r="BQ207">
            <v>0</v>
          </cell>
          <cell r="BR207">
            <v>0</v>
          </cell>
          <cell r="BS207">
            <v>0</v>
          </cell>
          <cell r="BT207">
            <v>0</v>
          </cell>
          <cell r="CB207">
            <v>0</v>
          </cell>
          <cell r="CC207">
            <v>0</v>
          </cell>
          <cell r="CD207">
            <v>0</v>
          </cell>
          <cell r="CE207">
            <v>0</v>
          </cell>
          <cell r="CF207">
            <v>0</v>
          </cell>
          <cell r="CI207">
            <v>0</v>
          </cell>
          <cell r="CJ207">
            <v>0</v>
          </cell>
          <cell r="CK207">
            <v>0</v>
          </cell>
          <cell r="CV207">
            <v>5.1236741829565377E-4</v>
          </cell>
          <cell r="DG207">
            <v>22289724</v>
          </cell>
          <cell r="DR207">
            <v>5994908.870000002</v>
          </cell>
          <cell r="EC207">
            <v>3.7181088959572444</v>
          </cell>
          <cell r="EN207">
            <v>2.4095909012463064E-2</v>
          </cell>
        </row>
        <row r="208">
          <cell r="B208">
            <v>36009</v>
          </cell>
          <cell r="C208" t="str">
            <v>Charlotte Secondary Charter</v>
          </cell>
          <cell r="D208">
            <v>1.5927350958971524E-4</v>
          </cell>
          <cell r="E208">
            <v>275580.3092351649</v>
          </cell>
          <cell r="F208">
            <v>214876.2870833877</v>
          </cell>
          <cell r="G208">
            <v>136423</v>
          </cell>
          <cell r="H208">
            <v>-76896.69855393334</v>
          </cell>
          <cell r="I208">
            <v>-3182.1304746984706</v>
          </cell>
          <cell r="J208">
            <v>232551.22694370762</v>
          </cell>
          <cell r="K208">
            <v>0</v>
          </cell>
          <cell r="L208">
            <v>-12218.62751877421</v>
          </cell>
          <cell r="M208">
            <v>2192.7202638896415</v>
          </cell>
          <cell r="N208">
            <v>82.659766006870413</v>
          </cell>
          <cell r="O208">
            <v>-37.303448681007204</v>
          </cell>
          <cell r="P208">
            <v>0</v>
          </cell>
          <cell r="Q208">
            <v>0</v>
          </cell>
          <cell r="R208">
            <v>0</v>
          </cell>
          <cell r="S208">
            <v>769371.44329606974</v>
          </cell>
          <cell r="T208">
            <v>707265</v>
          </cell>
          <cell r="U208">
            <v>1162756.134718538</v>
          </cell>
          <cell r="V208">
            <v>8770.881055558566</v>
          </cell>
          <cell r="W208">
            <v>0</v>
          </cell>
          <cell r="X208">
            <v>1878792.0157740966</v>
          </cell>
          <cell r="Y208">
            <v>25151.42</v>
          </cell>
          <cell r="Z208">
            <v>0</v>
          </cell>
          <cell r="AA208">
            <v>0</v>
          </cell>
          <cell r="AB208">
            <v>15910.652373492352</v>
          </cell>
          <cell r="AC208">
            <v>41062.072373492352</v>
          </cell>
          <cell r="AD208" t="str">
            <v>N/A</v>
          </cell>
          <cell r="AE208">
            <v>367985</v>
          </cell>
          <cell r="AF208">
            <v>367985</v>
          </cell>
          <cell r="AG208">
            <v>367985</v>
          </cell>
          <cell r="AH208">
            <v>367985</v>
          </cell>
          <cell r="AI208">
            <v>365792</v>
          </cell>
          <cell r="AJ208">
            <v>0</v>
          </cell>
          <cell r="AK208">
            <v>1837732</v>
          </cell>
          <cell r="AL208">
            <v>4431914</v>
          </cell>
          <cell r="AM208">
            <v>769371.44329606974</v>
          </cell>
          <cell r="AN208">
            <v>-110076.58</v>
          </cell>
          <cell r="AO208">
            <v>1155616.3634006043</v>
          </cell>
          <cell r="AP208">
            <v>0</v>
          </cell>
          <cell r="AQ208">
            <v>682113.58</v>
          </cell>
          <cell r="AR208">
            <v>0</v>
          </cell>
          <cell r="AS208">
            <v>0</v>
          </cell>
          <cell r="AT208">
            <v>6928938.8066966739</v>
          </cell>
          <cell r="AU208">
            <v>1.3367459981016111E-4</v>
          </cell>
          <cell r="AV208">
            <v>0</v>
          </cell>
          <cell r="AW208">
            <v>0</v>
          </cell>
          <cell r="AY208">
            <v>0</v>
          </cell>
          <cell r="AZ208">
            <v>0</v>
          </cell>
          <cell r="BA208">
            <v>0</v>
          </cell>
          <cell r="BB208">
            <v>0</v>
          </cell>
          <cell r="BC208">
            <v>0</v>
          </cell>
          <cell r="BD208">
            <v>0</v>
          </cell>
          <cell r="BE208">
            <v>0</v>
          </cell>
          <cell r="BF208">
            <v>0</v>
          </cell>
          <cell r="BG208">
            <v>0</v>
          </cell>
          <cell r="BH208">
            <v>0</v>
          </cell>
          <cell r="BJ208">
            <v>0</v>
          </cell>
          <cell r="BL208">
            <v>0</v>
          </cell>
          <cell r="BM208">
            <v>0</v>
          </cell>
          <cell r="BN208">
            <v>0</v>
          </cell>
          <cell r="BO208">
            <v>0</v>
          </cell>
          <cell r="BQ208">
            <v>0</v>
          </cell>
          <cell r="BR208">
            <v>0</v>
          </cell>
          <cell r="BS208">
            <v>0</v>
          </cell>
          <cell r="BT208">
            <v>0</v>
          </cell>
          <cell r="CB208">
            <v>0</v>
          </cell>
          <cell r="CC208">
            <v>0</v>
          </cell>
          <cell r="CD208">
            <v>0</v>
          </cell>
          <cell r="CE208">
            <v>0</v>
          </cell>
          <cell r="CF208">
            <v>0</v>
          </cell>
          <cell r="CI208">
            <v>0</v>
          </cell>
          <cell r="CJ208">
            <v>0</v>
          </cell>
          <cell r="CK208">
            <v>0</v>
          </cell>
          <cell r="CV208">
            <v>1.5927350958971524E-4</v>
          </cell>
          <cell r="DG208">
            <v>6928939</v>
          </cell>
          <cell r="DR208">
            <v>1841895.1</v>
          </cell>
          <cell r="EC208">
            <v>3.761853213030427</v>
          </cell>
          <cell r="EN208">
            <v>2.4095909012463064E-2</v>
          </cell>
        </row>
        <row r="209">
          <cell r="B209">
            <v>36100</v>
          </cell>
          <cell r="C209" t="str">
            <v>Mitchell County Schools</v>
          </cell>
          <cell r="D209">
            <v>6.7253678859313421E-4</v>
          </cell>
          <cell r="E209">
            <v>1163645.4589965816</v>
          </cell>
          <cell r="F209">
            <v>907321.05063885346</v>
          </cell>
          <cell r="G209">
            <v>-82714</v>
          </cell>
          <cell r="H209">
            <v>-324698.43122120848</v>
          </cell>
          <cell r="I209">
            <v>-13436.633724282847</v>
          </cell>
          <cell r="J209">
            <v>981953.9718500271</v>
          </cell>
          <cell r="K209">
            <v>0</v>
          </cell>
          <cell r="L209">
            <v>-51593.491809530198</v>
          </cell>
          <cell r="M209">
            <v>9258.8218113494368</v>
          </cell>
          <cell r="N209">
            <v>349.03314254406479</v>
          </cell>
          <cell r="O209">
            <v>-157.51484125639797</v>
          </cell>
          <cell r="P209">
            <v>0</v>
          </cell>
          <cell r="Q209">
            <v>0</v>
          </cell>
          <cell r="R209">
            <v>0</v>
          </cell>
          <cell r="S209">
            <v>2589928.2648430779</v>
          </cell>
          <cell r="T209">
            <v>30312.339999999967</v>
          </cell>
          <cell r="U209">
            <v>4909769.8592501357</v>
          </cell>
          <cell r="V209">
            <v>37035.287245397747</v>
          </cell>
          <cell r="W209">
            <v>0</v>
          </cell>
          <cell r="X209">
            <v>4977117.486495533</v>
          </cell>
          <cell r="Y209">
            <v>443879</v>
          </cell>
          <cell r="Z209">
            <v>0</v>
          </cell>
          <cell r="AA209">
            <v>0</v>
          </cell>
          <cell r="AB209">
            <v>67183.168621414225</v>
          </cell>
          <cell r="AC209">
            <v>511062.16862141422</v>
          </cell>
          <cell r="AD209" t="str">
            <v>N/A</v>
          </cell>
          <cell r="AE209">
            <v>895062</v>
          </cell>
          <cell r="AF209">
            <v>895063</v>
          </cell>
          <cell r="AG209">
            <v>895063</v>
          </cell>
          <cell r="AH209">
            <v>895063</v>
          </cell>
          <cell r="AI209">
            <v>885804</v>
          </cell>
          <cell r="AJ209">
            <v>0</v>
          </cell>
          <cell r="AK209">
            <v>4466055</v>
          </cell>
          <cell r="AL209">
            <v>22830271</v>
          </cell>
          <cell r="AM209">
            <v>2589928.2648430779</v>
          </cell>
          <cell r="AN209">
            <v>-628618.34</v>
          </cell>
          <cell r="AO209">
            <v>4879621.9778741198</v>
          </cell>
          <cell r="AP209">
            <v>0</v>
          </cell>
          <cell r="AQ209">
            <v>-413566.66000000003</v>
          </cell>
          <cell r="AR209">
            <v>0</v>
          </cell>
          <cell r="AS209">
            <v>0</v>
          </cell>
          <cell r="AT209">
            <v>29257636.242717195</v>
          </cell>
          <cell r="AU209">
            <v>6.8860262771461116E-4</v>
          </cell>
          <cell r="AV209">
            <v>0</v>
          </cell>
          <cell r="AW209">
            <v>0</v>
          </cell>
          <cell r="AY209">
            <v>0</v>
          </cell>
          <cell r="AZ209">
            <v>0</v>
          </cell>
          <cell r="BA209">
            <v>0</v>
          </cell>
          <cell r="BB209">
            <v>0</v>
          </cell>
          <cell r="BC209">
            <v>0</v>
          </cell>
          <cell r="BD209">
            <v>0</v>
          </cell>
          <cell r="BE209">
            <v>0</v>
          </cell>
          <cell r="BF209">
            <v>0</v>
          </cell>
          <cell r="BG209">
            <v>0</v>
          </cell>
          <cell r="BH209">
            <v>0</v>
          </cell>
          <cell r="BJ209">
            <v>0</v>
          </cell>
          <cell r="BL209">
            <v>0</v>
          </cell>
          <cell r="BM209">
            <v>0</v>
          </cell>
          <cell r="BN209">
            <v>0</v>
          </cell>
          <cell r="BO209">
            <v>0</v>
          </cell>
          <cell r="BQ209">
            <v>0</v>
          </cell>
          <cell r="BR209">
            <v>0</v>
          </cell>
          <cell r="BS209">
            <v>0</v>
          </cell>
          <cell r="BT209">
            <v>0</v>
          </cell>
          <cell r="CB209">
            <v>0</v>
          </cell>
          <cell r="CC209">
            <v>0</v>
          </cell>
          <cell r="CD209">
            <v>0</v>
          </cell>
          <cell r="CE209">
            <v>0</v>
          </cell>
          <cell r="CF209">
            <v>0</v>
          </cell>
          <cell r="CI209">
            <v>0</v>
          </cell>
          <cell r="CJ209">
            <v>0</v>
          </cell>
          <cell r="CK209">
            <v>0</v>
          </cell>
          <cell r="CV209">
            <v>6.7253678859313421E-4</v>
          </cell>
          <cell r="DG209">
            <v>29257636</v>
          </cell>
          <cell r="DR209">
            <v>10989867.26999999</v>
          </cell>
          <cell r="EC209">
            <v>2.6622374302797223</v>
          </cell>
          <cell r="EN209">
            <v>2.4095909012463064E-2</v>
          </cell>
        </row>
        <row r="210">
          <cell r="B210">
            <v>36102</v>
          </cell>
          <cell r="C210" t="str">
            <v>Kipp Charlotte Charter</v>
          </cell>
          <cell r="D210">
            <v>1.6273927781060074E-4</v>
          </cell>
          <cell r="E210">
            <v>281576.89636700711</v>
          </cell>
          <cell r="F210">
            <v>219551.96359176523</v>
          </cell>
          <cell r="G210">
            <v>177923</v>
          </cell>
          <cell r="H210">
            <v>-78569.959442236417</v>
          </cell>
          <cell r="I210">
            <v>-3251.3731673617422</v>
          </cell>
          <cell r="J210">
            <v>237611.50755248926</v>
          </cell>
          <cell r="K210">
            <v>0</v>
          </cell>
          <cell r="L210">
            <v>-12484.503062463109</v>
          </cell>
          <cell r="M210">
            <v>2240.433535402628</v>
          </cell>
          <cell r="N210">
            <v>84.458430398145566</v>
          </cell>
          <cell r="O210">
            <v>-38.1151662560208</v>
          </cell>
          <cell r="P210">
            <v>0</v>
          </cell>
          <cell r="Q210">
            <v>0</v>
          </cell>
          <cell r="R210">
            <v>0</v>
          </cell>
          <cell r="S210">
            <v>824644.3086387451</v>
          </cell>
          <cell r="T210">
            <v>923911</v>
          </cell>
          <cell r="U210">
            <v>1188057.5377624463</v>
          </cell>
          <cell r="V210">
            <v>8961.7341416105119</v>
          </cell>
          <cell r="W210">
            <v>0</v>
          </cell>
          <cell r="X210">
            <v>2120930.2719040569</v>
          </cell>
          <cell r="Y210">
            <v>34294.78</v>
          </cell>
          <cell r="Z210">
            <v>0</v>
          </cell>
          <cell r="AA210">
            <v>0</v>
          </cell>
          <cell r="AB210">
            <v>16256.865836808709</v>
          </cell>
          <cell r="AC210">
            <v>50551.645836808704</v>
          </cell>
          <cell r="AD210" t="str">
            <v>N/A</v>
          </cell>
          <cell r="AE210">
            <v>414524</v>
          </cell>
          <cell r="AF210">
            <v>414524</v>
          </cell>
          <cell r="AG210">
            <v>414524</v>
          </cell>
          <cell r="AH210">
            <v>414524</v>
          </cell>
          <cell r="AI210">
            <v>412283</v>
          </cell>
          <cell r="AJ210">
            <v>0</v>
          </cell>
          <cell r="AK210">
            <v>2070379</v>
          </cell>
          <cell r="AL210">
            <v>4286845</v>
          </cell>
          <cell r="AM210">
            <v>824644.3086387451</v>
          </cell>
          <cell r="AN210">
            <v>-102156.22</v>
          </cell>
          <cell r="AO210">
            <v>1180762.4060672482</v>
          </cell>
          <cell r="AP210">
            <v>0</v>
          </cell>
          <cell r="AQ210">
            <v>889616.22</v>
          </cell>
          <cell r="AR210">
            <v>0</v>
          </cell>
          <cell r="AS210">
            <v>0</v>
          </cell>
          <cell r="AT210">
            <v>7079711.7147059934</v>
          </cell>
          <cell r="AU210">
            <v>1.2929906699602807E-4</v>
          </cell>
          <cell r="AV210">
            <v>0</v>
          </cell>
          <cell r="AW210">
            <v>0</v>
          </cell>
          <cell r="AY210">
            <v>0</v>
          </cell>
          <cell r="AZ210">
            <v>0</v>
          </cell>
          <cell r="BA210">
            <v>0</v>
          </cell>
          <cell r="BB210">
            <v>0</v>
          </cell>
          <cell r="BC210">
            <v>0</v>
          </cell>
          <cell r="BD210">
            <v>0</v>
          </cell>
          <cell r="BE210">
            <v>0</v>
          </cell>
          <cell r="BF210">
            <v>0</v>
          </cell>
          <cell r="BG210">
            <v>0</v>
          </cell>
          <cell r="BH210">
            <v>0</v>
          </cell>
          <cell r="BJ210">
            <v>0</v>
          </cell>
          <cell r="BL210">
            <v>0</v>
          </cell>
          <cell r="BM210">
            <v>0</v>
          </cell>
          <cell r="BN210">
            <v>0</v>
          </cell>
          <cell r="BO210">
            <v>0</v>
          </cell>
          <cell r="BQ210">
            <v>0</v>
          </cell>
          <cell r="BR210">
            <v>0</v>
          </cell>
          <cell r="BS210">
            <v>0</v>
          </cell>
          <cell r="BT210">
            <v>0</v>
          </cell>
          <cell r="CB210">
            <v>0</v>
          </cell>
          <cell r="CC210">
            <v>0</v>
          </cell>
          <cell r="CD210">
            <v>0</v>
          </cell>
          <cell r="CE210">
            <v>0</v>
          </cell>
          <cell r="CF210">
            <v>0</v>
          </cell>
          <cell r="CI210">
            <v>0</v>
          </cell>
          <cell r="CJ210">
            <v>0</v>
          </cell>
          <cell r="CK210">
            <v>0</v>
          </cell>
          <cell r="CV210">
            <v>1.6273927781060074E-4</v>
          </cell>
          <cell r="DG210">
            <v>7079712</v>
          </cell>
          <cell r="DR210">
            <v>1834403.22</v>
          </cell>
          <cell r="EC210">
            <v>3.8594088381506442</v>
          </cell>
          <cell r="EN210">
            <v>2.4095909012463064E-2</v>
          </cell>
        </row>
        <row r="211">
          <cell r="B211">
            <v>36105</v>
          </cell>
          <cell r="C211" t="str">
            <v>Mayland Technical College</v>
          </cell>
          <cell r="D211">
            <v>3.4452709511830436E-4</v>
          </cell>
          <cell r="E211">
            <v>596112.20759290818</v>
          </cell>
          <cell r="F211">
            <v>464802.3590950417</v>
          </cell>
          <cell r="G211">
            <v>-77364</v>
          </cell>
          <cell r="H211">
            <v>-166336.48775128959</v>
          </cell>
          <cell r="I211">
            <v>-6883.3177065000664</v>
          </cell>
          <cell r="J211">
            <v>503035.30631993269</v>
          </cell>
          <cell r="K211">
            <v>0</v>
          </cell>
          <cell r="L211">
            <v>-26430.310076169018</v>
          </cell>
          <cell r="M211">
            <v>4743.1085361964151</v>
          </cell>
          <cell r="N211">
            <v>178.80267182449759</v>
          </cell>
          <cell r="O211">
            <v>-80.69169094765806</v>
          </cell>
          <cell r="P211">
            <v>0</v>
          </cell>
          <cell r="Q211">
            <v>0</v>
          </cell>
          <cell r="R211">
            <v>0</v>
          </cell>
          <cell r="S211">
            <v>1291776.9769909973</v>
          </cell>
          <cell r="T211">
            <v>39895.189999999944</v>
          </cell>
          <cell r="U211">
            <v>2515176.5315996632</v>
          </cell>
          <cell r="V211">
            <v>18972.43414478566</v>
          </cell>
          <cell r="W211">
            <v>0</v>
          </cell>
          <cell r="X211">
            <v>2574044.1557444488</v>
          </cell>
          <cell r="Y211">
            <v>426715</v>
          </cell>
          <cell r="Z211">
            <v>0</v>
          </cell>
          <cell r="AA211">
            <v>0</v>
          </cell>
          <cell r="AB211">
            <v>34416.588532500333</v>
          </cell>
          <cell r="AC211">
            <v>461131.58853250032</v>
          </cell>
          <cell r="AD211" t="str">
            <v>N/A</v>
          </cell>
          <cell r="AE211">
            <v>423531</v>
          </cell>
          <cell r="AF211">
            <v>423531</v>
          </cell>
          <cell r="AG211">
            <v>423531</v>
          </cell>
          <cell r="AH211">
            <v>423531</v>
          </cell>
          <cell r="AI211">
            <v>418788</v>
          </cell>
          <cell r="AJ211">
            <v>0</v>
          </cell>
          <cell r="AK211">
            <v>2112912</v>
          </cell>
          <cell r="AL211">
            <v>11934679</v>
          </cell>
          <cell r="AM211">
            <v>1291776.9769909973</v>
          </cell>
          <cell r="AN211">
            <v>-351269.18999999994</v>
          </cell>
          <cell r="AO211">
            <v>2499732.3772119489</v>
          </cell>
          <cell r="AP211">
            <v>0</v>
          </cell>
          <cell r="AQ211">
            <v>-386819.81000000006</v>
          </cell>
          <cell r="AR211">
            <v>0</v>
          </cell>
          <cell r="AS211">
            <v>0</v>
          </cell>
          <cell r="AT211">
            <v>14988099.354202947</v>
          </cell>
          <cell r="AU211">
            <v>3.599716783877378E-4</v>
          </cell>
          <cell r="AV211">
            <v>0</v>
          </cell>
          <cell r="AW211">
            <v>0</v>
          </cell>
          <cell r="AY211">
            <v>0</v>
          </cell>
          <cell r="AZ211">
            <v>0</v>
          </cell>
          <cell r="BA211">
            <v>0</v>
          </cell>
          <cell r="BB211">
            <v>0</v>
          </cell>
          <cell r="BC211">
            <v>0</v>
          </cell>
          <cell r="BD211">
            <v>0</v>
          </cell>
          <cell r="BE211">
            <v>0</v>
          </cell>
          <cell r="BF211">
            <v>0</v>
          </cell>
          <cell r="BG211">
            <v>0</v>
          </cell>
          <cell r="BH211">
            <v>0</v>
          </cell>
          <cell r="BJ211">
            <v>0</v>
          </cell>
          <cell r="BL211">
            <v>0</v>
          </cell>
          <cell r="BM211">
            <v>0</v>
          </cell>
          <cell r="BN211">
            <v>0</v>
          </cell>
          <cell r="BO211">
            <v>0</v>
          </cell>
          <cell r="BQ211">
            <v>0</v>
          </cell>
          <cell r="BR211">
            <v>0</v>
          </cell>
          <cell r="BS211">
            <v>0</v>
          </cell>
          <cell r="BT211">
            <v>0</v>
          </cell>
          <cell r="CB211">
            <v>0</v>
          </cell>
          <cell r="CC211">
            <v>0</v>
          </cell>
          <cell r="CD211">
            <v>0</v>
          </cell>
          <cell r="CE211">
            <v>0</v>
          </cell>
          <cell r="CF211">
            <v>0</v>
          </cell>
          <cell r="CI211">
            <v>0</v>
          </cell>
          <cell r="CJ211">
            <v>0</v>
          </cell>
          <cell r="CK211">
            <v>0</v>
          </cell>
          <cell r="CV211">
            <v>3.4452709511830436E-4</v>
          </cell>
          <cell r="DG211">
            <v>14988100</v>
          </cell>
          <cell r="DR211">
            <v>5969869.6899999995</v>
          </cell>
          <cell r="EC211">
            <v>2.5106243148164933</v>
          </cell>
          <cell r="EN211">
            <v>2.4095909012463064E-2</v>
          </cell>
        </row>
        <row r="212">
          <cell r="B212">
            <v>36200</v>
          </cell>
          <cell r="C212" t="str">
            <v>Montgomery County Schools</v>
          </cell>
          <cell r="D212">
            <v>1.3812649658540327E-3</v>
          </cell>
          <cell r="E212">
            <v>2389910.4590983</v>
          </cell>
          <cell r="F212">
            <v>1863467.9935516545</v>
          </cell>
          <cell r="G212">
            <v>90690</v>
          </cell>
          <cell r="H212">
            <v>-666869.93948958092</v>
          </cell>
          <cell r="I212">
            <v>-27596.336344944091</v>
          </cell>
          <cell r="J212">
            <v>2016750.0758359348</v>
          </cell>
          <cell r="K212">
            <v>0</v>
          </cell>
          <cell r="L212">
            <v>-105963.39696398962</v>
          </cell>
          <cell r="M212">
            <v>19015.890892533866</v>
          </cell>
          <cell r="N212">
            <v>716.84889197892585</v>
          </cell>
          <cell r="O212">
            <v>-323.50606765267298</v>
          </cell>
          <cell r="P212">
            <v>0</v>
          </cell>
          <cell r="Q212">
            <v>0</v>
          </cell>
          <cell r="R212">
            <v>0</v>
          </cell>
          <cell r="S212">
            <v>5579798.0894042356</v>
          </cell>
          <cell r="T212">
            <v>453449.17999999993</v>
          </cell>
          <cell r="U212">
            <v>10083750.379179675</v>
          </cell>
          <cell r="V212">
            <v>76063.563570135462</v>
          </cell>
          <cell r="W212">
            <v>0</v>
          </cell>
          <cell r="X212">
            <v>10613263.122749811</v>
          </cell>
          <cell r="Y212">
            <v>0</v>
          </cell>
          <cell r="Z212">
            <v>0</v>
          </cell>
          <cell r="AA212">
            <v>0</v>
          </cell>
          <cell r="AB212">
            <v>137981.68172472046</v>
          </cell>
          <cell r="AC212">
            <v>137981.68172472046</v>
          </cell>
          <cell r="AD212" t="str">
            <v>N/A</v>
          </cell>
          <cell r="AE212">
            <v>2098860</v>
          </cell>
          <cell r="AF212">
            <v>2098860</v>
          </cell>
          <cell r="AG212">
            <v>2098860</v>
          </cell>
          <cell r="AH212">
            <v>2098860</v>
          </cell>
          <cell r="AI212">
            <v>2079844</v>
          </cell>
          <cell r="AJ212">
            <v>0</v>
          </cell>
          <cell r="AK212">
            <v>10475284</v>
          </cell>
          <cell r="AL212">
            <v>45314695</v>
          </cell>
          <cell r="AM212">
            <v>5579798.0894042356</v>
          </cell>
          <cell r="AN212">
            <v>-1280053.18</v>
          </cell>
          <cell r="AO212">
            <v>10021832.26102509</v>
          </cell>
          <cell r="AP212">
            <v>0</v>
          </cell>
          <cell r="AQ212">
            <v>453449.17999999993</v>
          </cell>
          <cell r="AR212">
            <v>0</v>
          </cell>
          <cell r="AS212">
            <v>0</v>
          </cell>
          <cell r="AT212">
            <v>60089721.350429319</v>
          </cell>
          <cell r="AU212">
            <v>1.3667738617282928E-3</v>
          </cell>
          <cell r="AV212">
            <v>0</v>
          </cell>
          <cell r="AW212">
            <v>0</v>
          </cell>
          <cell r="AY212">
            <v>0</v>
          </cell>
          <cell r="AZ212">
            <v>0</v>
          </cell>
          <cell r="BA212">
            <v>0</v>
          </cell>
          <cell r="BB212">
            <v>0</v>
          </cell>
          <cell r="BC212">
            <v>0</v>
          </cell>
          <cell r="BD212">
            <v>0</v>
          </cell>
          <cell r="BE212">
            <v>0</v>
          </cell>
          <cell r="BF212">
            <v>0</v>
          </cell>
          <cell r="BG212">
            <v>0</v>
          </cell>
          <cell r="BH212">
            <v>0</v>
          </cell>
          <cell r="BJ212">
            <v>0</v>
          </cell>
          <cell r="BL212">
            <v>0</v>
          </cell>
          <cell r="BM212">
            <v>0</v>
          </cell>
          <cell r="BN212">
            <v>0</v>
          </cell>
          <cell r="BO212">
            <v>0</v>
          </cell>
          <cell r="BQ212">
            <v>0</v>
          </cell>
          <cell r="BR212">
            <v>0</v>
          </cell>
          <cell r="BS212">
            <v>0</v>
          </cell>
          <cell r="BT212">
            <v>0</v>
          </cell>
          <cell r="CB212">
            <v>0</v>
          </cell>
          <cell r="CC212">
            <v>0</v>
          </cell>
          <cell r="CD212">
            <v>0</v>
          </cell>
          <cell r="CE212">
            <v>0</v>
          </cell>
          <cell r="CF212">
            <v>0</v>
          </cell>
          <cell r="CI212">
            <v>0</v>
          </cell>
          <cell r="CJ212">
            <v>0</v>
          </cell>
          <cell r="CK212">
            <v>0</v>
          </cell>
          <cell r="CV212">
            <v>1.3812649658540327E-3</v>
          </cell>
          <cell r="DG212">
            <v>60089721</v>
          </cell>
          <cell r="DR212">
            <v>22195620.610000007</v>
          </cell>
          <cell r="EC212">
            <v>2.7072782534824551</v>
          </cell>
          <cell r="EN212">
            <v>2.4095909012463064E-2</v>
          </cell>
        </row>
        <row r="213">
          <cell r="B213">
            <v>36205</v>
          </cell>
          <cell r="C213" t="str">
            <v>Montgomery Community College</v>
          </cell>
          <cell r="D213">
            <v>2.4367880035541003E-4</v>
          </cell>
          <cell r="E213">
            <v>421621.14295705943</v>
          </cell>
          <cell r="F213">
            <v>328747.67433821713</v>
          </cell>
          <cell r="G213">
            <v>-2007</v>
          </cell>
          <cell r="H213">
            <v>-117647.28047484455</v>
          </cell>
          <cell r="I213">
            <v>-4868.4664427020689</v>
          </cell>
          <cell r="J213">
            <v>355789.25929865107</v>
          </cell>
          <cell r="K213">
            <v>0</v>
          </cell>
          <cell r="L213">
            <v>-18693.758324496419</v>
          </cell>
          <cell r="M213">
            <v>3354.7288861532597</v>
          </cell>
          <cell r="N213">
            <v>126.4644238084507</v>
          </cell>
          <cell r="O213">
            <v>-57.072011831240587</v>
          </cell>
          <cell r="P213">
            <v>0</v>
          </cell>
          <cell r="Q213">
            <v>0</v>
          </cell>
          <cell r="R213">
            <v>0</v>
          </cell>
          <cell r="S213">
            <v>966365.69265001523</v>
          </cell>
          <cell r="T213">
            <v>7384.5199999999895</v>
          </cell>
          <cell r="U213">
            <v>1778946.2964932553</v>
          </cell>
          <cell r="V213">
            <v>13418.915544613039</v>
          </cell>
          <cell r="W213">
            <v>0</v>
          </cell>
          <cell r="X213">
            <v>1799749.7320378684</v>
          </cell>
          <cell r="Y213">
            <v>17419</v>
          </cell>
          <cell r="Z213">
            <v>0</v>
          </cell>
          <cell r="AA213">
            <v>0</v>
          </cell>
          <cell r="AB213">
            <v>24342.332213510344</v>
          </cell>
          <cell r="AC213">
            <v>41761.332213510344</v>
          </cell>
          <cell r="AD213" t="str">
            <v>N/A</v>
          </cell>
          <cell r="AE213">
            <v>352269</v>
          </cell>
          <cell r="AF213">
            <v>352269</v>
          </cell>
          <cell r="AG213">
            <v>352269</v>
          </cell>
          <cell r="AH213">
            <v>352269</v>
          </cell>
          <cell r="AI213">
            <v>348914</v>
          </cell>
          <cell r="AJ213">
            <v>0</v>
          </cell>
          <cell r="AK213">
            <v>1757990</v>
          </cell>
          <cell r="AL213">
            <v>8099950</v>
          </cell>
          <cell r="AM213">
            <v>966365.69265001523</v>
          </cell>
          <cell r="AN213">
            <v>-223448.52</v>
          </cell>
          <cell r="AO213">
            <v>1768022.879824358</v>
          </cell>
          <cell r="AP213">
            <v>0</v>
          </cell>
          <cell r="AQ213">
            <v>-10034.48000000001</v>
          </cell>
          <cell r="AR213">
            <v>0</v>
          </cell>
          <cell r="AS213">
            <v>0</v>
          </cell>
          <cell r="AT213">
            <v>10600855.572474372</v>
          </cell>
          <cell r="AU213">
            <v>2.4430927666928694E-4</v>
          </cell>
          <cell r="AV213">
            <v>0</v>
          </cell>
          <cell r="AW213">
            <v>0</v>
          </cell>
          <cell r="AY213">
            <v>0</v>
          </cell>
          <cell r="AZ213">
            <v>0</v>
          </cell>
          <cell r="BA213">
            <v>0</v>
          </cell>
          <cell r="BB213">
            <v>0</v>
          </cell>
          <cell r="BC213">
            <v>0</v>
          </cell>
          <cell r="BD213">
            <v>0</v>
          </cell>
          <cell r="BE213">
            <v>0</v>
          </cell>
          <cell r="BF213">
            <v>0</v>
          </cell>
          <cell r="BG213">
            <v>0</v>
          </cell>
          <cell r="BH213">
            <v>0</v>
          </cell>
          <cell r="BJ213">
            <v>0</v>
          </cell>
          <cell r="BL213">
            <v>0</v>
          </cell>
          <cell r="BM213">
            <v>0</v>
          </cell>
          <cell r="BN213">
            <v>0</v>
          </cell>
          <cell r="BO213">
            <v>0</v>
          </cell>
          <cell r="BQ213">
            <v>0</v>
          </cell>
          <cell r="BR213">
            <v>0</v>
          </cell>
          <cell r="BS213">
            <v>0</v>
          </cell>
          <cell r="BT213">
            <v>0</v>
          </cell>
          <cell r="CB213">
            <v>0</v>
          </cell>
          <cell r="CC213">
            <v>0</v>
          </cell>
          <cell r="CD213">
            <v>0</v>
          </cell>
          <cell r="CE213">
            <v>0</v>
          </cell>
          <cell r="CF213">
            <v>0</v>
          </cell>
          <cell r="CI213">
            <v>0</v>
          </cell>
          <cell r="CJ213">
            <v>0</v>
          </cell>
          <cell r="CK213">
            <v>0</v>
          </cell>
          <cell r="CV213">
            <v>2.4367880035541003E-4</v>
          </cell>
          <cell r="DG213">
            <v>10600856</v>
          </cell>
          <cell r="DR213">
            <v>3891820.2999999989</v>
          </cell>
          <cell r="EC213">
            <v>2.7238811617278431</v>
          </cell>
          <cell r="EN213">
            <v>2.4095909012463064E-2</v>
          </cell>
        </row>
        <row r="214">
          <cell r="B214">
            <v>36300</v>
          </cell>
          <cell r="C214" t="str">
            <v>Moore County Schools</v>
          </cell>
          <cell r="D214">
            <v>4.3680148372305747E-3</v>
          </cell>
          <cell r="E214">
            <v>7557684.1540604765</v>
          </cell>
          <cell r="F214">
            <v>5892899.6577461055</v>
          </cell>
          <cell r="G214">
            <v>563426</v>
          </cell>
          <cell r="H214">
            <v>-2108862.428428066</v>
          </cell>
          <cell r="I214">
            <v>-87268.706285756576</v>
          </cell>
          <cell r="J214">
            <v>6377628.0959899304</v>
          </cell>
          <cell r="K214">
            <v>0</v>
          </cell>
          <cell r="L214">
            <v>-335091.16757759877</v>
          </cell>
          <cell r="M214">
            <v>60134.511201758338</v>
          </cell>
          <cell r="N214">
            <v>2266.9123402259238</v>
          </cell>
          <cell r="O214">
            <v>-1023.0327550277729</v>
          </cell>
          <cell r="P214">
            <v>0</v>
          </cell>
          <cell r="Q214">
            <v>0</v>
          </cell>
          <cell r="R214">
            <v>0</v>
          </cell>
          <cell r="S214">
            <v>17921793.996292051</v>
          </cell>
          <cell r="T214">
            <v>2833370</v>
          </cell>
          <cell r="U214">
            <v>31888140.479949649</v>
          </cell>
          <cell r="V214">
            <v>240538.04480703335</v>
          </cell>
          <cell r="W214">
            <v>0</v>
          </cell>
          <cell r="X214">
            <v>34962048.524756685</v>
          </cell>
          <cell r="Y214">
            <v>16239.030000000726</v>
          </cell>
          <cell r="Z214">
            <v>0</v>
          </cell>
          <cell r="AA214">
            <v>0</v>
          </cell>
          <cell r="AB214">
            <v>436343.53142878285</v>
          </cell>
          <cell r="AC214">
            <v>452582.56142878358</v>
          </cell>
          <cell r="AD214" t="str">
            <v>N/A</v>
          </cell>
          <cell r="AE214">
            <v>6913920</v>
          </cell>
          <cell r="AF214">
            <v>6913920</v>
          </cell>
          <cell r="AG214">
            <v>6913920</v>
          </cell>
          <cell r="AH214">
            <v>6913920</v>
          </cell>
          <cell r="AI214">
            <v>6853785</v>
          </cell>
          <cell r="AJ214">
            <v>0</v>
          </cell>
          <cell r="AK214">
            <v>34509465</v>
          </cell>
          <cell r="AL214">
            <v>141419274</v>
          </cell>
          <cell r="AM214">
            <v>17921793.996292051</v>
          </cell>
          <cell r="AN214">
            <v>-3827040.9699999993</v>
          </cell>
          <cell r="AO214">
            <v>31692334.993327904</v>
          </cell>
          <cell r="AP214">
            <v>0</v>
          </cell>
          <cell r="AQ214">
            <v>2817130.9699999993</v>
          </cell>
          <cell r="AR214">
            <v>0</v>
          </cell>
          <cell r="AS214">
            <v>0</v>
          </cell>
          <cell r="AT214">
            <v>190023492.98961997</v>
          </cell>
          <cell r="AU214">
            <v>4.2654633217207253E-3</v>
          </cell>
          <cell r="AV214">
            <v>0</v>
          </cell>
          <cell r="AW214">
            <v>0</v>
          </cell>
          <cell r="AY214">
            <v>0</v>
          </cell>
          <cell r="AZ214">
            <v>0</v>
          </cell>
          <cell r="BA214">
            <v>0</v>
          </cell>
          <cell r="BB214">
            <v>0</v>
          </cell>
          <cell r="BC214">
            <v>0</v>
          </cell>
          <cell r="BD214">
            <v>0</v>
          </cell>
          <cell r="BE214">
            <v>0</v>
          </cell>
          <cell r="BF214">
            <v>0</v>
          </cell>
          <cell r="BG214">
            <v>0</v>
          </cell>
          <cell r="BH214">
            <v>0</v>
          </cell>
          <cell r="BJ214">
            <v>0</v>
          </cell>
          <cell r="BL214">
            <v>0</v>
          </cell>
          <cell r="BM214">
            <v>0</v>
          </cell>
          <cell r="BN214">
            <v>0</v>
          </cell>
          <cell r="BO214">
            <v>0</v>
          </cell>
          <cell r="BQ214">
            <v>0</v>
          </cell>
          <cell r="BR214">
            <v>0</v>
          </cell>
          <cell r="BS214">
            <v>0</v>
          </cell>
          <cell r="BT214">
            <v>0</v>
          </cell>
          <cell r="CB214">
            <v>0</v>
          </cell>
          <cell r="CC214">
            <v>0</v>
          </cell>
          <cell r="CD214">
            <v>0</v>
          </cell>
          <cell r="CE214">
            <v>0</v>
          </cell>
          <cell r="CF214">
            <v>0</v>
          </cell>
          <cell r="CI214">
            <v>0</v>
          </cell>
          <cell r="CJ214">
            <v>0</v>
          </cell>
          <cell r="CK214">
            <v>0</v>
          </cell>
          <cell r="CV214">
            <v>4.3680148372305747E-3</v>
          </cell>
          <cell r="DG214">
            <v>190023492</v>
          </cell>
          <cell r="DR214">
            <v>65112504.539999925</v>
          </cell>
          <cell r="EC214">
            <v>2.9183870800617835</v>
          </cell>
          <cell r="EN214">
            <v>2.4095909012463064E-2</v>
          </cell>
        </row>
        <row r="215">
          <cell r="B215">
            <v>36301</v>
          </cell>
          <cell r="C215" t="str">
            <v>Academy Of Moore County</v>
          </cell>
          <cell r="D215">
            <v>5.6376106519571636E-5</v>
          </cell>
          <cell r="E215">
            <v>97543.809439239994</v>
          </cell>
          <cell r="F215">
            <v>76057.145223635802</v>
          </cell>
          <cell r="G215">
            <v>57027</v>
          </cell>
          <cell r="H215">
            <v>-27218.188886822074</v>
          </cell>
          <cell r="I215">
            <v>-1126.3400113609362</v>
          </cell>
          <cell r="J215">
            <v>82313.328658403043</v>
          </cell>
          <cell r="K215">
            <v>0</v>
          </cell>
          <cell r="L215">
            <v>-4324.8789349579602</v>
          </cell>
          <cell r="M215">
            <v>776.13051588490873</v>
          </cell>
          <cell r="N215">
            <v>29.258071761527287</v>
          </cell>
          <cell r="O215">
            <v>-13.203847907948873</v>
          </cell>
          <cell r="P215">
            <v>0</v>
          </cell>
          <cell r="Q215">
            <v>0</v>
          </cell>
          <cell r="R215">
            <v>0</v>
          </cell>
          <cell r="S215">
            <v>281064.06022787635</v>
          </cell>
          <cell r="T215">
            <v>292499</v>
          </cell>
          <cell r="U215">
            <v>411566.64329201519</v>
          </cell>
          <cell r="V215">
            <v>3104.5220635396349</v>
          </cell>
          <cell r="W215">
            <v>0</v>
          </cell>
          <cell r="X215">
            <v>707170.16535555478</v>
          </cell>
          <cell r="Y215">
            <v>7364.4700000000012</v>
          </cell>
          <cell r="Z215">
            <v>0</v>
          </cell>
          <cell r="AA215">
            <v>0</v>
          </cell>
          <cell r="AB215">
            <v>5631.7000568046806</v>
          </cell>
          <cell r="AC215">
            <v>12996.170056804682</v>
          </cell>
          <cell r="AD215" t="str">
            <v>N/A</v>
          </cell>
          <cell r="AE215">
            <v>138990</v>
          </cell>
          <cell r="AF215">
            <v>138990</v>
          </cell>
          <cell r="AG215">
            <v>138990</v>
          </cell>
          <cell r="AH215">
            <v>138990</v>
          </cell>
          <cell r="AI215">
            <v>138214</v>
          </cell>
          <cell r="AJ215">
            <v>0</v>
          </cell>
          <cell r="AK215">
            <v>694174</v>
          </cell>
          <cell r="AL215">
            <v>1518122</v>
          </cell>
          <cell r="AM215">
            <v>281064.06022787635</v>
          </cell>
          <cell r="AN215">
            <v>-40808.53</v>
          </cell>
          <cell r="AO215">
            <v>409039.46529875015</v>
          </cell>
          <cell r="AP215">
            <v>0</v>
          </cell>
          <cell r="AQ215">
            <v>285134.53000000003</v>
          </cell>
          <cell r="AR215">
            <v>0</v>
          </cell>
          <cell r="AS215">
            <v>0</v>
          </cell>
          <cell r="AT215">
            <v>2452551.525526626</v>
          </cell>
          <cell r="AU215">
            <v>4.5789344165860129E-5</v>
          </cell>
          <cell r="AV215">
            <v>0</v>
          </cell>
          <cell r="AW215">
            <v>0</v>
          </cell>
          <cell r="AY215">
            <v>0</v>
          </cell>
          <cell r="AZ215">
            <v>0</v>
          </cell>
          <cell r="BA215">
            <v>0</v>
          </cell>
          <cell r="BB215">
            <v>0</v>
          </cell>
          <cell r="BC215">
            <v>0</v>
          </cell>
          <cell r="BD215">
            <v>0</v>
          </cell>
          <cell r="BE215">
            <v>0</v>
          </cell>
          <cell r="BF215">
            <v>0</v>
          </cell>
          <cell r="BG215">
            <v>0</v>
          </cell>
          <cell r="BH215">
            <v>0</v>
          </cell>
          <cell r="BJ215">
            <v>0</v>
          </cell>
          <cell r="BL215">
            <v>0</v>
          </cell>
          <cell r="BM215">
            <v>0</v>
          </cell>
          <cell r="BN215">
            <v>0</v>
          </cell>
          <cell r="BO215">
            <v>0</v>
          </cell>
          <cell r="BQ215">
            <v>0</v>
          </cell>
          <cell r="BR215">
            <v>0</v>
          </cell>
          <cell r="BS215">
            <v>0</v>
          </cell>
          <cell r="BT215">
            <v>0</v>
          </cell>
          <cell r="CB215">
            <v>0</v>
          </cell>
          <cell r="CC215">
            <v>0</v>
          </cell>
          <cell r="CD215">
            <v>0</v>
          </cell>
          <cell r="CE215">
            <v>0</v>
          </cell>
          <cell r="CF215">
            <v>0</v>
          </cell>
          <cell r="CI215">
            <v>0</v>
          </cell>
          <cell r="CJ215">
            <v>0</v>
          </cell>
          <cell r="CK215">
            <v>0</v>
          </cell>
          <cell r="CV215">
            <v>5.6376106519571636E-5</v>
          </cell>
          <cell r="DG215">
            <v>2452552</v>
          </cell>
          <cell r="DR215">
            <v>726906.58000000007</v>
          </cell>
          <cell r="EC215">
            <v>3.3739576274024095</v>
          </cell>
          <cell r="EN215">
            <v>2.4095909012463064E-2</v>
          </cell>
        </row>
        <row r="216">
          <cell r="B216">
            <v>36302</v>
          </cell>
          <cell r="C216" t="str">
            <v>Stars Charter School</v>
          </cell>
          <cell r="D216">
            <v>1.1096453713236779E-4</v>
          </cell>
          <cell r="E216">
            <v>191994.52272915488</v>
          </cell>
          <cell r="F216">
            <v>149702.53244466431</v>
          </cell>
          <cell r="G216">
            <v>24268</v>
          </cell>
          <cell r="H216">
            <v>-53573.294040074434</v>
          </cell>
          <cell r="I216">
            <v>-2216.9639893620988</v>
          </cell>
          <cell r="J216">
            <v>162016.51689502943</v>
          </cell>
          <cell r="K216">
            <v>0</v>
          </cell>
          <cell r="L216">
            <v>-8512.6167590969053</v>
          </cell>
          <cell r="M216">
            <v>1527.6500767142568</v>
          </cell>
          <cell r="N216">
            <v>57.588375480956238</v>
          </cell>
          <cell r="O216">
            <v>-25.989004241771859</v>
          </cell>
          <cell r="P216">
            <v>0</v>
          </cell>
          <cell r="Q216">
            <v>0</v>
          </cell>
          <cell r="R216">
            <v>0</v>
          </cell>
          <cell r="S216">
            <v>465237.94672826858</v>
          </cell>
          <cell r="T216">
            <v>135052</v>
          </cell>
          <cell r="U216">
            <v>810082.58447514719</v>
          </cell>
          <cell r="V216">
            <v>6110.6003068570271</v>
          </cell>
          <cell r="W216">
            <v>0</v>
          </cell>
          <cell r="X216">
            <v>951245.18478200422</v>
          </cell>
          <cell r="Y216">
            <v>13712.070000000007</v>
          </cell>
          <cell r="Z216">
            <v>0</v>
          </cell>
          <cell r="AA216">
            <v>0</v>
          </cell>
          <cell r="AB216">
            <v>11084.819946810494</v>
          </cell>
          <cell r="AC216">
            <v>24796.889946810501</v>
          </cell>
          <cell r="AD216" t="str">
            <v>N/A</v>
          </cell>
          <cell r="AE216">
            <v>185595</v>
          </cell>
          <cell r="AF216">
            <v>185595</v>
          </cell>
          <cell r="AG216">
            <v>185595</v>
          </cell>
          <cell r="AH216">
            <v>185595</v>
          </cell>
          <cell r="AI216">
            <v>184068</v>
          </cell>
          <cell r="AJ216">
            <v>0</v>
          </cell>
          <cell r="AK216">
            <v>926448</v>
          </cell>
          <cell r="AL216">
            <v>3516911</v>
          </cell>
          <cell r="AM216">
            <v>465237.94672826858</v>
          </cell>
          <cell r="AN216">
            <v>-81262.929999999993</v>
          </cell>
          <cell r="AO216">
            <v>805108.36483519385</v>
          </cell>
          <cell r="AP216">
            <v>0</v>
          </cell>
          <cell r="AQ216">
            <v>121339.93</v>
          </cell>
          <cell r="AR216">
            <v>0</v>
          </cell>
          <cell r="AS216">
            <v>0</v>
          </cell>
          <cell r="AT216">
            <v>4827334.311563462</v>
          </cell>
          <cell r="AU216">
            <v>1.0607645393740597E-4</v>
          </cell>
          <cell r="AV216">
            <v>0</v>
          </cell>
          <cell r="AW216">
            <v>0</v>
          </cell>
          <cell r="AY216">
            <v>0</v>
          </cell>
          <cell r="AZ216">
            <v>0</v>
          </cell>
          <cell r="BA216">
            <v>0</v>
          </cell>
          <cell r="BB216">
            <v>0</v>
          </cell>
          <cell r="BC216">
            <v>0</v>
          </cell>
          <cell r="BD216">
            <v>0</v>
          </cell>
          <cell r="BE216">
            <v>0</v>
          </cell>
          <cell r="BF216">
            <v>0</v>
          </cell>
          <cell r="BG216">
            <v>0</v>
          </cell>
          <cell r="BH216">
            <v>0</v>
          </cell>
          <cell r="BJ216">
            <v>0</v>
          </cell>
          <cell r="BL216">
            <v>0</v>
          </cell>
          <cell r="BM216">
            <v>0</v>
          </cell>
          <cell r="BN216">
            <v>0</v>
          </cell>
          <cell r="BO216">
            <v>0</v>
          </cell>
          <cell r="BQ216">
            <v>0</v>
          </cell>
          <cell r="BR216">
            <v>0</v>
          </cell>
          <cell r="BS216">
            <v>0</v>
          </cell>
          <cell r="BT216">
            <v>0</v>
          </cell>
          <cell r="CB216">
            <v>0</v>
          </cell>
          <cell r="CC216">
            <v>0</v>
          </cell>
          <cell r="CD216">
            <v>0</v>
          </cell>
          <cell r="CE216">
            <v>0</v>
          </cell>
          <cell r="CF216">
            <v>0</v>
          </cell>
          <cell r="CI216">
            <v>0</v>
          </cell>
          <cell r="CJ216">
            <v>0</v>
          </cell>
          <cell r="CK216">
            <v>0</v>
          </cell>
          <cell r="CV216">
            <v>1.1096453713236779E-4</v>
          </cell>
          <cell r="DG216">
            <v>4827335</v>
          </cell>
          <cell r="DR216">
            <v>1436669.5200000003</v>
          </cell>
          <cell r="EC216">
            <v>3.3600872941189697</v>
          </cell>
          <cell r="EN216">
            <v>2.4095909012463064E-2</v>
          </cell>
        </row>
        <row r="217">
          <cell r="B217">
            <v>36305</v>
          </cell>
          <cell r="C217" t="str">
            <v>Sandhills Community College</v>
          </cell>
          <cell r="D217">
            <v>8.7947635124209923E-4</v>
          </cell>
          <cell r="E217">
            <v>1521699.1542701744</v>
          </cell>
          <cell r="F217">
            <v>1186503.7282053495</v>
          </cell>
          <cell r="G217">
            <v>176391</v>
          </cell>
          <cell r="H217">
            <v>-424608.13503128773</v>
          </cell>
          <cell r="I217">
            <v>-17571.085777372828</v>
          </cell>
          <cell r="J217">
            <v>1284101.1984740745</v>
          </cell>
          <cell r="K217">
            <v>0</v>
          </cell>
          <cell r="L217">
            <v>-67468.808686888806</v>
          </cell>
          <cell r="M217">
            <v>12107.761183563449</v>
          </cell>
          <cell r="N217">
            <v>456.43063676762466</v>
          </cell>
          <cell r="O217">
            <v>-205.98215622441205</v>
          </cell>
          <cell r="P217">
            <v>0</v>
          </cell>
          <cell r="Q217">
            <v>0</v>
          </cell>
          <cell r="R217">
            <v>0</v>
          </cell>
          <cell r="S217">
            <v>3671405.2611181564</v>
          </cell>
          <cell r="T217">
            <v>881950.71000000008</v>
          </cell>
          <cell r="U217">
            <v>6420505.9923703726</v>
          </cell>
          <cell r="V217">
            <v>48431.044734253795</v>
          </cell>
          <cell r="W217">
            <v>0</v>
          </cell>
          <cell r="X217">
            <v>7350887.7471046261</v>
          </cell>
          <cell r="Y217">
            <v>0</v>
          </cell>
          <cell r="Z217">
            <v>0</v>
          </cell>
          <cell r="AA217">
            <v>0</v>
          </cell>
          <cell r="AB217">
            <v>87855.428886864131</v>
          </cell>
          <cell r="AC217">
            <v>87855.428886864131</v>
          </cell>
          <cell r="AD217" t="str">
            <v>N/A</v>
          </cell>
          <cell r="AE217">
            <v>1455028</v>
          </cell>
          <cell r="AF217">
            <v>1455029</v>
          </cell>
          <cell r="AG217">
            <v>1455029</v>
          </cell>
          <cell r="AH217">
            <v>1455029</v>
          </cell>
          <cell r="AI217">
            <v>1442921</v>
          </cell>
          <cell r="AJ217">
            <v>0</v>
          </cell>
          <cell r="AK217">
            <v>7263036</v>
          </cell>
          <cell r="AL217">
            <v>28178928</v>
          </cell>
          <cell r="AM217">
            <v>3671405.2611181564</v>
          </cell>
          <cell r="AN217">
            <v>-853154.71000000008</v>
          </cell>
          <cell r="AO217">
            <v>6381081.6082177628</v>
          </cell>
          <cell r="AP217">
            <v>0</v>
          </cell>
          <cell r="AQ217">
            <v>881950.71000000008</v>
          </cell>
          <cell r="AR217">
            <v>0</v>
          </cell>
          <cell r="AS217">
            <v>0</v>
          </cell>
          <cell r="AT217">
            <v>38260210.86933592</v>
          </cell>
          <cell r="AU217">
            <v>8.4992788967464417E-4</v>
          </cell>
          <cell r="AV217">
            <v>0</v>
          </cell>
          <cell r="AW217">
            <v>0</v>
          </cell>
          <cell r="AY217">
            <v>0</v>
          </cell>
          <cell r="AZ217">
            <v>0</v>
          </cell>
          <cell r="BA217">
            <v>0</v>
          </cell>
          <cell r="BB217">
            <v>0</v>
          </cell>
          <cell r="BC217">
            <v>0</v>
          </cell>
          <cell r="BD217">
            <v>0</v>
          </cell>
          <cell r="BE217">
            <v>0</v>
          </cell>
          <cell r="BF217">
            <v>0</v>
          </cell>
          <cell r="BG217">
            <v>0</v>
          </cell>
          <cell r="BH217">
            <v>0</v>
          </cell>
          <cell r="BJ217">
            <v>0</v>
          </cell>
          <cell r="BL217">
            <v>0</v>
          </cell>
          <cell r="BM217">
            <v>0</v>
          </cell>
          <cell r="BN217">
            <v>0</v>
          </cell>
          <cell r="BO217">
            <v>0</v>
          </cell>
          <cell r="BQ217">
            <v>0</v>
          </cell>
          <cell r="BR217">
            <v>0</v>
          </cell>
          <cell r="BS217">
            <v>0</v>
          </cell>
          <cell r="BT217">
            <v>0</v>
          </cell>
          <cell r="CB217">
            <v>0</v>
          </cell>
          <cell r="CC217">
            <v>0</v>
          </cell>
          <cell r="CD217">
            <v>0</v>
          </cell>
          <cell r="CE217">
            <v>0</v>
          </cell>
          <cell r="CF217">
            <v>0</v>
          </cell>
          <cell r="CI217">
            <v>0</v>
          </cell>
          <cell r="CJ217">
            <v>0</v>
          </cell>
          <cell r="CK217">
            <v>0</v>
          </cell>
          <cell r="CV217">
            <v>8.7947635124209923E-4</v>
          </cell>
          <cell r="DG217">
            <v>38260211</v>
          </cell>
          <cell r="DR217">
            <v>14893977.860000012</v>
          </cell>
          <cell r="EC217">
            <v>2.5688376442906815</v>
          </cell>
          <cell r="EN217">
            <v>2.4095909012463064E-2</v>
          </cell>
        </row>
        <row r="218">
          <cell r="B218">
            <v>36400</v>
          </cell>
          <cell r="C218" t="str">
            <v>Nash-Rocky Mount Schools</v>
          </cell>
          <cell r="D218">
            <v>4.6871375997386069E-3</v>
          </cell>
          <cell r="E218">
            <v>8109840.9427347835</v>
          </cell>
          <cell r="F218">
            <v>6323428.9686664166</v>
          </cell>
          <cell r="G218">
            <v>-150925</v>
          </cell>
          <cell r="H218">
            <v>-2262933.7924200553</v>
          </cell>
          <cell r="I218">
            <v>-93644.470029285862</v>
          </cell>
          <cell r="J218">
            <v>6843571.178163969</v>
          </cell>
          <cell r="K218">
            <v>0</v>
          </cell>
          <cell r="L218">
            <v>-359572.59062084206</v>
          </cell>
          <cell r="M218">
            <v>64527.877994656512</v>
          </cell>
          <cell r="N218">
            <v>2432.5306715123425</v>
          </cell>
          <cell r="O218">
            <v>-1097.7744972347791</v>
          </cell>
          <cell r="P218">
            <v>0</v>
          </cell>
          <cell r="Q218">
            <v>0</v>
          </cell>
          <cell r="R218">
            <v>0</v>
          </cell>
          <cell r="S218">
            <v>18475627.870663922</v>
          </cell>
          <cell r="T218">
            <v>163868.46999999881</v>
          </cell>
          <cell r="U218">
            <v>34217855.890819848</v>
          </cell>
          <cell r="V218">
            <v>258111.51197862605</v>
          </cell>
          <cell r="W218">
            <v>0</v>
          </cell>
          <cell r="X218">
            <v>34639835.872798473</v>
          </cell>
          <cell r="Y218">
            <v>918494</v>
          </cell>
          <cell r="Z218">
            <v>0</v>
          </cell>
          <cell r="AA218">
            <v>0</v>
          </cell>
          <cell r="AB218">
            <v>468222.35014642932</v>
          </cell>
          <cell r="AC218">
            <v>1386716.3501464294</v>
          </cell>
          <cell r="AD218" t="str">
            <v>N/A</v>
          </cell>
          <cell r="AE218">
            <v>6663530</v>
          </cell>
          <cell r="AF218">
            <v>6663530</v>
          </cell>
          <cell r="AG218">
            <v>6663530</v>
          </cell>
          <cell r="AH218">
            <v>6663530</v>
          </cell>
          <cell r="AI218">
            <v>6599002</v>
          </cell>
          <cell r="AJ218">
            <v>0</v>
          </cell>
          <cell r="AK218">
            <v>33253122</v>
          </cell>
          <cell r="AL218">
            <v>156501864</v>
          </cell>
          <cell r="AM218">
            <v>18475627.870663922</v>
          </cell>
          <cell r="AN218">
            <v>-4324194.4699999988</v>
          </cell>
          <cell r="AO218">
            <v>34007745.052652046</v>
          </cell>
          <cell r="AP218">
            <v>0</v>
          </cell>
          <cell r="AQ218">
            <v>-754625.53000000119</v>
          </cell>
          <cell r="AR218">
            <v>0</v>
          </cell>
          <cell r="AS218">
            <v>0</v>
          </cell>
          <cell r="AT218">
            <v>203906416.92331597</v>
          </cell>
          <cell r="AU218">
            <v>4.7203817312791458E-3</v>
          </cell>
          <cell r="AV218">
            <v>0</v>
          </cell>
          <cell r="AW218">
            <v>0</v>
          </cell>
          <cell r="AY218">
            <v>0</v>
          </cell>
          <cell r="AZ218">
            <v>0</v>
          </cell>
          <cell r="BA218">
            <v>0</v>
          </cell>
          <cell r="BB218">
            <v>0</v>
          </cell>
          <cell r="BC218">
            <v>0</v>
          </cell>
          <cell r="BD218">
            <v>0</v>
          </cell>
          <cell r="BE218">
            <v>0</v>
          </cell>
          <cell r="BF218">
            <v>0</v>
          </cell>
          <cell r="BG218">
            <v>0</v>
          </cell>
          <cell r="BH218">
            <v>0</v>
          </cell>
          <cell r="BJ218">
            <v>0</v>
          </cell>
          <cell r="BL218">
            <v>0</v>
          </cell>
          <cell r="BM218">
            <v>0</v>
          </cell>
          <cell r="BN218">
            <v>0</v>
          </cell>
          <cell r="BO218">
            <v>0</v>
          </cell>
          <cell r="BQ218">
            <v>0</v>
          </cell>
          <cell r="BR218">
            <v>0</v>
          </cell>
          <cell r="BS218">
            <v>0</v>
          </cell>
          <cell r="BT218">
            <v>0</v>
          </cell>
          <cell r="CB218">
            <v>0</v>
          </cell>
          <cell r="CC218">
            <v>0</v>
          </cell>
          <cell r="CD218">
            <v>0</v>
          </cell>
          <cell r="CE218">
            <v>0</v>
          </cell>
          <cell r="CF218">
            <v>0</v>
          </cell>
          <cell r="CI218">
            <v>0</v>
          </cell>
          <cell r="CJ218">
            <v>0</v>
          </cell>
          <cell r="CK218">
            <v>0</v>
          </cell>
          <cell r="CV218">
            <v>4.6871375997386069E-3</v>
          </cell>
          <cell r="DG218">
            <v>203906417</v>
          </cell>
          <cell r="DR218">
            <v>73556121.539999887</v>
          </cell>
          <cell r="EC218">
            <v>2.7721202903434148</v>
          </cell>
          <cell r="EN218">
            <v>2.4095909012463064E-2</v>
          </cell>
        </row>
        <row r="219">
          <cell r="B219">
            <v>36405</v>
          </cell>
          <cell r="C219" t="str">
            <v>Nash Technical College</v>
          </cell>
          <cell r="D219">
            <v>7.9709936527595955E-4</v>
          </cell>
          <cell r="E219">
            <v>1379167.760789312</v>
          </cell>
          <cell r="F219">
            <v>1075368.7319895858</v>
          </cell>
          <cell r="G219">
            <v>260459</v>
          </cell>
          <cell r="H219">
            <v>-384836.81163961132</v>
          </cell>
          <cell r="I219">
            <v>-15925.273374971996</v>
          </cell>
          <cell r="J219">
            <v>1163824.6427072177</v>
          </cell>
          <cell r="K219">
            <v>0</v>
          </cell>
          <cell r="L219">
            <v>-61149.278777411964</v>
          </cell>
          <cell r="M219">
            <v>10973.676257128382</v>
          </cell>
          <cell r="N219">
            <v>413.67862859091747</v>
          </cell>
          <cell r="O219">
            <v>-186.68864234128247</v>
          </cell>
          <cell r="P219">
            <v>0</v>
          </cell>
          <cell r="Q219">
            <v>0</v>
          </cell>
          <cell r="R219">
            <v>0</v>
          </cell>
          <cell r="S219">
            <v>3428109.4379374981</v>
          </cell>
          <cell r="T219">
            <v>1302291.57</v>
          </cell>
          <cell r="U219">
            <v>5819123.2135360893</v>
          </cell>
          <cell r="V219">
            <v>43894.705028513526</v>
          </cell>
          <cell r="W219">
            <v>0</v>
          </cell>
          <cell r="X219">
            <v>7165309.488564603</v>
          </cell>
          <cell r="Y219">
            <v>0</v>
          </cell>
          <cell r="Z219">
            <v>0</v>
          </cell>
          <cell r="AA219">
            <v>0</v>
          </cell>
          <cell r="AB219">
            <v>79626.366874859974</v>
          </cell>
          <cell r="AC219">
            <v>79626.366874859974</v>
          </cell>
          <cell r="AD219" t="str">
            <v>N/A</v>
          </cell>
          <cell r="AE219">
            <v>1419331</v>
          </cell>
          <cell r="AF219">
            <v>1419332</v>
          </cell>
          <cell r="AG219">
            <v>1419332</v>
          </cell>
          <cell r="AH219">
            <v>1419332</v>
          </cell>
          <cell r="AI219">
            <v>1408358</v>
          </cell>
          <cell r="AJ219">
            <v>0</v>
          </cell>
          <cell r="AK219">
            <v>7085685</v>
          </cell>
          <cell r="AL219">
            <v>24893168</v>
          </cell>
          <cell r="AM219">
            <v>3428109.4379374981</v>
          </cell>
          <cell r="AN219">
            <v>-730429.57000000007</v>
          </cell>
          <cell r="AO219">
            <v>5783391.5516897431</v>
          </cell>
          <cell r="AP219">
            <v>0</v>
          </cell>
          <cell r="AQ219">
            <v>1302291.57</v>
          </cell>
          <cell r="AR219">
            <v>0</v>
          </cell>
          <cell r="AS219">
            <v>0</v>
          </cell>
          <cell r="AT219">
            <v>34676530.989627242</v>
          </cell>
          <cell r="AU219">
            <v>7.5082335496289888E-4</v>
          </cell>
          <cell r="AV219">
            <v>0</v>
          </cell>
          <cell r="AW219">
            <v>0</v>
          </cell>
          <cell r="AY219">
            <v>0</v>
          </cell>
          <cell r="AZ219">
            <v>0</v>
          </cell>
          <cell r="BA219">
            <v>0</v>
          </cell>
          <cell r="BB219">
            <v>0</v>
          </cell>
          <cell r="BC219">
            <v>0</v>
          </cell>
          <cell r="BD219">
            <v>0</v>
          </cell>
          <cell r="BE219">
            <v>0</v>
          </cell>
          <cell r="BF219">
            <v>0</v>
          </cell>
          <cell r="BG219">
            <v>0</v>
          </cell>
          <cell r="BH219">
            <v>0</v>
          </cell>
          <cell r="BJ219">
            <v>0</v>
          </cell>
          <cell r="BL219">
            <v>0</v>
          </cell>
          <cell r="BM219">
            <v>0</v>
          </cell>
          <cell r="BN219">
            <v>0</v>
          </cell>
          <cell r="BO219">
            <v>0</v>
          </cell>
          <cell r="BQ219">
            <v>0</v>
          </cell>
          <cell r="BR219">
            <v>0</v>
          </cell>
          <cell r="BS219">
            <v>0</v>
          </cell>
          <cell r="BT219">
            <v>0</v>
          </cell>
          <cell r="CB219">
            <v>0</v>
          </cell>
          <cell r="CC219">
            <v>0</v>
          </cell>
          <cell r="CD219">
            <v>0</v>
          </cell>
          <cell r="CE219">
            <v>0</v>
          </cell>
          <cell r="CF219">
            <v>0</v>
          </cell>
          <cell r="CI219">
            <v>0</v>
          </cell>
          <cell r="CJ219">
            <v>0</v>
          </cell>
          <cell r="CK219">
            <v>0</v>
          </cell>
          <cell r="CV219">
            <v>7.9709936527595955E-4</v>
          </cell>
          <cell r="DG219">
            <v>34676532</v>
          </cell>
          <cell r="DR219">
            <v>12522920.060000004</v>
          </cell>
          <cell r="EC219">
            <v>2.7690452253833193</v>
          </cell>
          <cell r="EN219">
            <v>2.4095909012463064E-2</v>
          </cell>
        </row>
        <row r="220">
          <cell r="B220">
            <v>36500</v>
          </cell>
          <cell r="C220" t="str">
            <v>New Hanover County Schools</v>
          </cell>
          <cell r="D220">
            <v>9.2600936236601917E-3</v>
          </cell>
          <cell r="E220">
            <v>16022121.135702267</v>
          </cell>
          <cell r="F220">
            <v>12492815.290014435</v>
          </cell>
          <cell r="G220">
            <v>792952</v>
          </cell>
          <cell r="H220">
            <v>-4470741.1156699881</v>
          </cell>
          <cell r="I220">
            <v>-185007.70275180053</v>
          </cell>
          <cell r="J220">
            <v>13520428.72253526</v>
          </cell>
          <cell r="K220">
            <v>0</v>
          </cell>
          <cell r="L220">
            <v>-710385.77016316436</v>
          </cell>
          <cell r="M220">
            <v>127483.81690351163</v>
          </cell>
          <cell r="N220">
            <v>4805.8033888071659</v>
          </cell>
          <cell r="O220">
            <v>-2168.8065275974536</v>
          </cell>
          <cell r="P220">
            <v>0</v>
          </cell>
          <cell r="Q220">
            <v>0</v>
          </cell>
          <cell r="R220">
            <v>0</v>
          </cell>
          <cell r="S220">
            <v>37592303.37343172</v>
          </cell>
          <cell r="T220">
            <v>4166781</v>
          </cell>
          <cell r="U220">
            <v>67602143.612676308</v>
          </cell>
          <cell r="V220">
            <v>509935.26761404652</v>
          </cell>
          <cell r="W220">
            <v>0</v>
          </cell>
          <cell r="X220">
            <v>72278859.880290359</v>
          </cell>
          <cell r="Y220">
            <v>202021.27000000048</v>
          </cell>
          <cell r="Z220">
            <v>0</v>
          </cell>
          <cell r="AA220">
            <v>0</v>
          </cell>
          <cell r="AB220">
            <v>925038.51375900256</v>
          </cell>
          <cell r="AC220">
            <v>1127059.783759003</v>
          </cell>
          <cell r="AD220" t="str">
            <v>N/A</v>
          </cell>
          <cell r="AE220">
            <v>14255857</v>
          </cell>
          <cell r="AF220">
            <v>14255857</v>
          </cell>
          <cell r="AG220">
            <v>14255857</v>
          </cell>
          <cell r="AH220">
            <v>14255857</v>
          </cell>
          <cell r="AI220">
            <v>14128373</v>
          </cell>
          <cell r="AJ220">
            <v>0</v>
          </cell>
          <cell r="AK220">
            <v>71151801</v>
          </cell>
          <cell r="AL220">
            <v>302013573</v>
          </cell>
          <cell r="AM220">
            <v>37592303.37343172</v>
          </cell>
          <cell r="AN220">
            <v>-7912128.7299999995</v>
          </cell>
          <cell r="AO220">
            <v>67187040.366531342</v>
          </cell>
          <cell r="AP220">
            <v>0</v>
          </cell>
          <cell r="AQ220">
            <v>3964759.7299999995</v>
          </cell>
          <cell r="AR220">
            <v>0</v>
          </cell>
          <cell r="AS220">
            <v>0</v>
          </cell>
          <cell r="AT220">
            <v>402845547.73996305</v>
          </cell>
          <cell r="AU220">
            <v>9.1092803688785605E-3</v>
          </cell>
          <cell r="AV220">
            <v>0</v>
          </cell>
          <cell r="AW220">
            <v>0</v>
          </cell>
          <cell r="AY220">
            <v>0</v>
          </cell>
          <cell r="AZ220">
            <v>0</v>
          </cell>
          <cell r="BA220">
            <v>0</v>
          </cell>
          <cell r="BB220">
            <v>0</v>
          </cell>
          <cell r="BC220">
            <v>0</v>
          </cell>
          <cell r="BD220">
            <v>0</v>
          </cell>
          <cell r="BE220">
            <v>0</v>
          </cell>
          <cell r="BF220">
            <v>0</v>
          </cell>
          <cell r="BG220">
            <v>0</v>
          </cell>
          <cell r="BH220">
            <v>0</v>
          </cell>
          <cell r="BJ220">
            <v>0</v>
          </cell>
          <cell r="BL220">
            <v>0</v>
          </cell>
          <cell r="BM220">
            <v>0</v>
          </cell>
          <cell r="BN220">
            <v>0</v>
          </cell>
          <cell r="BO220">
            <v>0</v>
          </cell>
          <cell r="BQ220">
            <v>0</v>
          </cell>
          <cell r="BR220">
            <v>0</v>
          </cell>
          <cell r="BS220">
            <v>0</v>
          </cell>
          <cell r="BT220">
            <v>0</v>
          </cell>
          <cell r="CB220">
            <v>0</v>
          </cell>
          <cell r="CC220">
            <v>0</v>
          </cell>
          <cell r="CD220">
            <v>0</v>
          </cell>
          <cell r="CE220">
            <v>0</v>
          </cell>
          <cell r="CF220">
            <v>0</v>
          </cell>
          <cell r="CI220">
            <v>0</v>
          </cell>
          <cell r="CJ220">
            <v>0</v>
          </cell>
          <cell r="CK220">
            <v>0</v>
          </cell>
          <cell r="CV220">
            <v>9.2600936236601917E-3</v>
          </cell>
          <cell r="DG220">
            <v>402845548</v>
          </cell>
          <cell r="DR220">
            <v>137779977.63999993</v>
          </cell>
          <cell r="EC220">
            <v>2.9238322933436658</v>
          </cell>
          <cell r="EN220">
            <v>2.4095909012463064E-2</v>
          </cell>
        </row>
        <row r="221">
          <cell r="B221">
            <v>36501</v>
          </cell>
          <cell r="C221" t="str">
            <v>Cape Fear Center For Inquiry</v>
          </cell>
          <cell r="D221">
            <v>1.1067121475554864E-4</v>
          </cell>
          <cell r="E221">
            <v>191487.0066235725</v>
          </cell>
          <cell r="F221">
            <v>149306.81049811002</v>
          </cell>
          <cell r="G221">
            <v>-6393</v>
          </cell>
          <cell r="H221">
            <v>-53431.679012895795</v>
          </cell>
          <cell r="I221">
            <v>-2211.1036923384972</v>
          </cell>
          <cell r="J221">
            <v>161588.2443040942</v>
          </cell>
          <cell r="K221">
            <v>0</v>
          </cell>
          <cell r="L221">
            <v>-8490.1146061996224</v>
          </cell>
          <cell r="M221">
            <v>1523.6119041320087</v>
          </cell>
          <cell r="N221">
            <v>57.436147033834636</v>
          </cell>
          <cell r="O221">
            <v>-25.920305207897048</v>
          </cell>
          <cell r="P221">
            <v>0</v>
          </cell>
          <cell r="Q221">
            <v>0</v>
          </cell>
          <cell r="R221">
            <v>0</v>
          </cell>
          <cell r="S221">
            <v>433411.29186030076</v>
          </cell>
          <cell r="T221">
            <v>0</v>
          </cell>
          <cell r="U221">
            <v>807941.22152047104</v>
          </cell>
          <cell r="V221">
            <v>6094.4476165280348</v>
          </cell>
          <cell r="W221">
            <v>0</v>
          </cell>
          <cell r="X221">
            <v>814035.66913699906</v>
          </cell>
          <cell r="Y221">
            <v>31959.699999999997</v>
          </cell>
          <cell r="Z221">
            <v>0</v>
          </cell>
          <cell r="AA221">
            <v>0</v>
          </cell>
          <cell r="AB221">
            <v>11055.518461692485</v>
          </cell>
          <cell r="AC221">
            <v>43015.218461692479</v>
          </cell>
          <cell r="AD221" t="str">
            <v>N/A</v>
          </cell>
          <cell r="AE221">
            <v>154509</v>
          </cell>
          <cell r="AF221">
            <v>154509</v>
          </cell>
          <cell r="AG221">
            <v>154509</v>
          </cell>
          <cell r="AH221">
            <v>154509</v>
          </cell>
          <cell r="AI221">
            <v>152985</v>
          </cell>
          <cell r="AJ221">
            <v>0</v>
          </cell>
          <cell r="AK221">
            <v>771021</v>
          </cell>
          <cell r="AL221">
            <v>3695273</v>
          </cell>
          <cell r="AM221">
            <v>433411.29186030076</v>
          </cell>
          <cell r="AN221">
            <v>-85130.3</v>
          </cell>
          <cell r="AO221">
            <v>802980.15067530656</v>
          </cell>
          <cell r="AP221">
            <v>0</v>
          </cell>
          <cell r="AQ221">
            <v>-31959.699999999997</v>
          </cell>
          <cell r="AR221">
            <v>0</v>
          </cell>
          <cell r="AS221">
            <v>0</v>
          </cell>
          <cell r="AT221">
            <v>4814574.4425356071</v>
          </cell>
          <cell r="AU221">
            <v>1.1145617199183244E-4</v>
          </cell>
          <cell r="AV221">
            <v>0</v>
          </cell>
          <cell r="AW221">
            <v>0</v>
          </cell>
          <cell r="AY221">
            <v>0</v>
          </cell>
          <cell r="AZ221">
            <v>0</v>
          </cell>
          <cell r="BA221">
            <v>0</v>
          </cell>
          <cell r="BB221">
            <v>0</v>
          </cell>
          <cell r="BC221">
            <v>0</v>
          </cell>
          <cell r="BD221">
            <v>0</v>
          </cell>
          <cell r="BE221">
            <v>0</v>
          </cell>
          <cell r="BF221">
            <v>0</v>
          </cell>
          <cell r="BG221">
            <v>0</v>
          </cell>
          <cell r="BH221">
            <v>0</v>
          </cell>
          <cell r="BJ221">
            <v>0</v>
          </cell>
          <cell r="BL221">
            <v>0</v>
          </cell>
          <cell r="BM221">
            <v>0</v>
          </cell>
          <cell r="BN221">
            <v>0</v>
          </cell>
          <cell r="BO221">
            <v>0</v>
          </cell>
          <cell r="BQ221">
            <v>0</v>
          </cell>
          <cell r="BR221">
            <v>0</v>
          </cell>
          <cell r="BS221">
            <v>0</v>
          </cell>
          <cell r="BT221">
            <v>0</v>
          </cell>
          <cell r="CB221">
            <v>0</v>
          </cell>
          <cell r="CC221">
            <v>0</v>
          </cell>
          <cell r="CD221">
            <v>0</v>
          </cell>
          <cell r="CE221">
            <v>0</v>
          </cell>
          <cell r="CF221">
            <v>0</v>
          </cell>
          <cell r="CI221">
            <v>0</v>
          </cell>
          <cell r="CJ221">
            <v>0</v>
          </cell>
          <cell r="CK221">
            <v>0</v>
          </cell>
          <cell r="CV221">
            <v>1.1067121475554864E-4</v>
          </cell>
          <cell r="DG221">
            <v>4814574</v>
          </cell>
          <cell r="DR221">
            <v>1499516.45</v>
          </cell>
          <cell r="EC221">
            <v>3.2107510391099745</v>
          </cell>
          <cell r="EN221">
            <v>2.4095909012463064E-2</v>
          </cell>
        </row>
        <row r="222">
          <cell r="B222">
            <v>36502</v>
          </cell>
          <cell r="C222" t="str">
            <v>Wilmington Preparatory Academy</v>
          </cell>
          <cell r="D222">
            <v>4.5678848884780135E-5</v>
          </cell>
          <cell r="E222">
            <v>79035.059462185251</v>
          </cell>
          <cell r="F222">
            <v>61625.448399352055</v>
          </cell>
          <cell r="G222">
            <v>-5546</v>
          </cell>
          <cell r="H222">
            <v>-22053.589966290467</v>
          </cell>
          <cell r="I222">
            <v>-912.61916347444628</v>
          </cell>
          <cell r="J222">
            <v>66694.533076439271</v>
          </cell>
          <cell r="K222">
            <v>0</v>
          </cell>
          <cell r="L222">
            <v>-3504.2414865299324</v>
          </cell>
          <cell r="M222">
            <v>628.86124528066432</v>
          </cell>
          <cell r="N222">
            <v>23.706408994223196</v>
          </cell>
          <cell r="O222">
            <v>-10.698443197304355</v>
          </cell>
          <cell r="P222">
            <v>0</v>
          </cell>
          <cell r="Q222">
            <v>0</v>
          </cell>
          <cell r="R222">
            <v>0</v>
          </cell>
          <cell r="S222">
            <v>175980.4595327593</v>
          </cell>
          <cell r="T222">
            <v>0</v>
          </cell>
          <cell r="U222">
            <v>333472.66538219637</v>
          </cell>
          <cell r="V222">
            <v>2515.4449811226573</v>
          </cell>
          <cell r="W222">
            <v>0</v>
          </cell>
          <cell r="X222">
            <v>335988.11036331905</v>
          </cell>
          <cell r="Y222">
            <v>27727.260000000006</v>
          </cell>
          <cell r="Z222">
            <v>0</v>
          </cell>
          <cell r="AA222">
            <v>0</v>
          </cell>
          <cell r="AB222">
            <v>4563.0958173722311</v>
          </cell>
          <cell r="AC222">
            <v>32290.355817372238</v>
          </cell>
          <cell r="AD222" t="str">
            <v>N/A</v>
          </cell>
          <cell r="AE222">
            <v>60866</v>
          </cell>
          <cell r="AF222">
            <v>60865</v>
          </cell>
          <cell r="AG222">
            <v>60865</v>
          </cell>
          <cell r="AH222">
            <v>60865</v>
          </cell>
          <cell r="AI222">
            <v>60236</v>
          </cell>
          <cell r="AJ222">
            <v>0</v>
          </cell>
          <cell r="AK222">
            <v>303697</v>
          </cell>
          <cell r="AL222">
            <v>1539314</v>
          </cell>
          <cell r="AM222">
            <v>175980.4595327593</v>
          </cell>
          <cell r="AN222">
            <v>-31806.739999999994</v>
          </cell>
          <cell r="AO222">
            <v>331425.01454594685</v>
          </cell>
          <cell r="AP222">
            <v>0</v>
          </cell>
          <cell r="AQ222">
            <v>-27727.260000000006</v>
          </cell>
          <cell r="AR222">
            <v>0</v>
          </cell>
          <cell r="AS222">
            <v>0</v>
          </cell>
          <cell r="AT222">
            <v>1987185.4740787062</v>
          </cell>
          <cell r="AU222">
            <v>4.6428511604156449E-5</v>
          </cell>
          <cell r="AV222">
            <v>0</v>
          </cell>
          <cell r="AW222">
            <v>0</v>
          </cell>
          <cell r="AY222">
            <v>0</v>
          </cell>
          <cell r="AZ222">
            <v>0</v>
          </cell>
          <cell r="BA222">
            <v>0</v>
          </cell>
          <cell r="BB222">
            <v>0</v>
          </cell>
          <cell r="BC222">
            <v>0</v>
          </cell>
          <cell r="BD222">
            <v>0</v>
          </cell>
          <cell r="BE222">
            <v>0</v>
          </cell>
          <cell r="BF222">
            <v>0</v>
          </cell>
          <cell r="BG222">
            <v>0</v>
          </cell>
          <cell r="BH222">
            <v>0</v>
          </cell>
          <cell r="BJ222">
            <v>0</v>
          </cell>
          <cell r="BL222">
            <v>0</v>
          </cell>
          <cell r="BM222">
            <v>0</v>
          </cell>
          <cell r="BN222">
            <v>0</v>
          </cell>
          <cell r="BO222">
            <v>0</v>
          </cell>
          <cell r="BQ222">
            <v>0</v>
          </cell>
          <cell r="BR222">
            <v>0</v>
          </cell>
          <cell r="BS222">
            <v>0</v>
          </cell>
          <cell r="BT222">
            <v>0</v>
          </cell>
          <cell r="CB222">
            <v>0</v>
          </cell>
          <cell r="CC222">
            <v>0</v>
          </cell>
          <cell r="CD222">
            <v>0</v>
          </cell>
          <cell r="CE222">
            <v>0</v>
          </cell>
          <cell r="CF222">
            <v>0</v>
          </cell>
          <cell r="CI222">
            <v>0</v>
          </cell>
          <cell r="CJ222">
            <v>0</v>
          </cell>
          <cell r="CK222">
            <v>0</v>
          </cell>
          <cell r="CV222">
            <v>4.5678848884780135E-5</v>
          </cell>
          <cell r="DG222">
            <v>1987185</v>
          </cell>
          <cell r="DR222">
            <v>539505.5</v>
          </cell>
          <cell r="EC222">
            <v>3.6833452114946001</v>
          </cell>
          <cell r="EN222">
            <v>2.4095909012463064E-2</v>
          </cell>
        </row>
        <row r="223">
          <cell r="B223">
            <v>36505</v>
          </cell>
          <cell r="C223" t="str">
            <v>Cape Fear Community College</v>
          </cell>
          <cell r="D223">
            <v>1.8479689584723819E-3</v>
          </cell>
          <cell r="E223">
            <v>3197417.187231299</v>
          </cell>
          <cell r="F223">
            <v>2493099.5082909972</v>
          </cell>
          <cell r="G223">
            <v>-104580</v>
          </cell>
          <cell r="H223">
            <v>-892193.01001610456</v>
          </cell>
          <cell r="I223">
            <v>-36920.630142449496</v>
          </cell>
          <cell r="J223">
            <v>2698172.7831179025</v>
          </cell>
          <cell r="K223">
            <v>0</v>
          </cell>
          <cell r="L223">
            <v>-141766.4772252196</v>
          </cell>
          <cell r="M223">
            <v>25441.010201379286</v>
          </cell>
          <cell r="N223">
            <v>959.05893006799681</v>
          </cell>
          <cell r="O223">
            <v>-432.81280976381657</v>
          </cell>
          <cell r="P223">
            <v>0</v>
          </cell>
          <cell r="Q223">
            <v>0</v>
          </cell>
          <cell r="R223">
            <v>0</v>
          </cell>
          <cell r="S223">
            <v>7239196.6175781097</v>
          </cell>
          <cell r="T223">
            <v>93130.929999999935</v>
          </cell>
          <cell r="U223">
            <v>13490863.915589513</v>
          </cell>
          <cell r="V223">
            <v>101764.04080551714</v>
          </cell>
          <cell r="W223">
            <v>0</v>
          </cell>
          <cell r="X223">
            <v>13685758.88639503</v>
          </cell>
          <cell r="Y223">
            <v>616031</v>
          </cell>
          <cell r="Z223">
            <v>0</v>
          </cell>
          <cell r="AA223">
            <v>0</v>
          </cell>
          <cell r="AB223">
            <v>184603.15071224747</v>
          </cell>
          <cell r="AC223">
            <v>800634.15071224747</v>
          </cell>
          <cell r="AD223" t="str">
            <v>N/A</v>
          </cell>
          <cell r="AE223">
            <v>2582113</v>
          </cell>
          <cell r="AF223">
            <v>2582113</v>
          </cell>
          <cell r="AG223">
            <v>2582113</v>
          </cell>
          <cell r="AH223">
            <v>2582113</v>
          </cell>
          <cell r="AI223">
            <v>2556672</v>
          </cell>
          <cell r="AJ223">
            <v>0</v>
          </cell>
          <cell r="AK223">
            <v>12885124</v>
          </cell>
          <cell r="AL223">
            <v>62007711</v>
          </cell>
          <cell r="AM223">
            <v>7239196.6175781097</v>
          </cell>
          <cell r="AN223">
            <v>-1739101.93</v>
          </cell>
          <cell r="AO223">
            <v>13408024.805682784</v>
          </cell>
          <cell r="AP223">
            <v>0</v>
          </cell>
          <cell r="AQ223">
            <v>-522900.07000000007</v>
          </cell>
          <cell r="AR223">
            <v>0</v>
          </cell>
          <cell r="AS223">
            <v>0</v>
          </cell>
          <cell r="AT223">
            <v>80392930.423260882</v>
          </cell>
          <cell r="AU223">
            <v>1.8702656823009782E-3</v>
          </cell>
          <cell r="AV223">
            <v>0</v>
          </cell>
          <cell r="AW223">
            <v>0</v>
          </cell>
          <cell r="AY223">
            <v>0</v>
          </cell>
          <cell r="AZ223">
            <v>0</v>
          </cell>
          <cell r="BA223">
            <v>0</v>
          </cell>
          <cell r="BB223">
            <v>0</v>
          </cell>
          <cell r="BC223">
            <v>0</v>
          </cell>
          <cell r="BD223">
            <v>0</v>
          </cell>
          <cell r="BE223">
            <v>0</v>
          </cell>
          <cell r="BF223">
            <v>0</v>
          </cell>
          <cell r="BG223">
            <v>0</v>
          </cell>
          <cell r="BH223">
            <v>0</v>
          </cell>
          <cell r="BJ223">
            <v>0</v>
          </cell>
          <cell r="BL223">
            <v>0</v>
          </cell>
          <cell r="BM223">
            <v>0</v>
          </cell>
          <cell r="BN223">
            <v>0</v>
          </cell>
          <cell r="BO223">
            <v>0</v>
          </cell>
          <cell r="BQ223">
            <v>0</v>
          </cell>
          <cell r="BR223">
            <v>0</v>
          </cell>
          <cell r="BS223">
            <v>0</v>
          </cell>
          <cell r="BT223">
            <v>0</v>
          </cell>
          <cell r="CB223">
            <v>0</v>
          </cell>
          <cell r="CC223">
            <v>0</v>
          </cell>
          <cell r="CD223">
            <v>0</v>
          </cell>
          <cell r="CE223">
            <v>0</v>
          </cell>
          <cell r="CF223">
            <v>0</v>
          </cell>
          <cell r="CI223">
            <v>0</v>
          </cell>
          <cell r="CJ223">
            <v>0</v>
          </cell>
          <cell r="CK223">
            <v>0</v>
          </cell>
          <cell r="CV223">
            <v>1.8479689584723819E-3</v>
          </cell>
          <cell r="DG223">
            <v>80392931</v>
          </cell>
          <cell r="DR223">
            <v>29087117.839999989</v>
          </cell>
          <cell r="EC223">
            <v>2.7638672020452071</v>
          </cell>
          <cell r="EN223">
            <v>2.4095909012463064E-2</v>
          </cell>
        </row>
        <row r="224">
          <cell r="B224">
            <v>36600</v>
          </cell>
          <cell r="C224" t="str">
            <v>Northampton County Schools</v>
          </cell>
          <cell r="D224">
            <v>6.8401931828023085E-4</v>
          </cell>
          <cell r="E224">
            <v>1183512.9127252235</v>
          </cell>
          <cell r="F224">
            <v>922812.15993784403</v>
          </cell>
          <cell r="G224">
            <v>-294057</v>
          </cell>
          <cell r="H224">
            <v>-330242.15676765854</v>
          </cell>
          <cell r="I224">
            <v>-13666.043547285199</v>
          </cell>
          <cell r="J224">
            <v>998719.32331387349</v>
          </cell>
          <cell r="K224">
            <v>0</v>
          </cell>
          <cell r="L224">
            <v>-52474.371207374272</v>
          </cell>
          <cell r="M224">
            <v>9416.901931455217</v>
          </cell>
          <cell r="N224">
            <v>354.99234580107418</v>
          </cell>
          <cell r="O224">
            <v>-160.20416453441285</v>
          </cell>
          <cell r="P224">
            <v>0</v>
          </cell>
          <cell r="Q224">
            <v>0</v>
          </cell>
          <cell r="R224">
            <v>0</v>
          </cell>
          <cell r="S224">
            <v>2424216.5145673454</v>
          </cell>
          <cell r="T224">
            <v>57133.199999999953</v>
          </cell>
          <cell r="U224">
            <v>4993596.6165693672</v>
          </cell>
          <cell r="V224">
            <v>37667.607725820868</v>
          </cell>
          <cell r="W224">
            <v>0</v>
          </cell>
          <cell r="X224">
            <v>5088397.4242951879</v>
          </cell>
          <cell r="Y224">
            <v>1527418</v>
          </cell>
          <cell r="Z224">
            <v>0</v>
          </cell>
          <cell r="AA224">
            <v>0</v>
          </cell>
          <cell r="AB224">
            <v>68330.217736425999</v>
          </cell>
          <cell r="AC224">
            <v>1595748.217736426</v>
          </cell>
          <cell r="AD224" t="str">
            <v>N/A</v>
          </cell>
          <cell r="AE224">
            <v>700413</v>
          </cell>
          <cell r="AF224">
            <v>700413</v>
          </cell>
          <cell r="AG224">
            <v>700413</v>
          </cell>
          <cell r="AH224">
            <v>700413</v>
          </cell>
          <cell r="AI224">
            <v>690996</v>
          </cell>
          <cell r="AJ224">
            <v>0</v>
          </cell>
          <cell r="AK224">
            <v>3492648</v>
          </cell>
          <cell r="AL224">
            <v>24511216</v>
          </cell>
          <cell r="AM224">
            <v>2424216.5145673454</v>
          </cell>
          <cell r="AN224">
            <v>-670916.19999999995</v>
          </cell>
          <cell r="AO224">
            <v>4962934.0065587629</v>
          </cell>
          <cell r="AP224">
            <v>0</v>
          </cell>
          <cell r="AQ224">
            <v>-1470284.8</v>
          </cell>
          <cell r="AR224">
            <v>0</v>
          </cell>
          <cell r="AS224">
            <v>0</v>
          </cell>
          <cell r="AT224">
            <v>29757165.52112611</v>
          </cell>
          <cell r="AU224">
            <v>7.393029996716463E-4</v>
          </cell>
          <cell r="AV224">
            <v>0</v>
          </cell>
          <cell r="AW224">
            <v>0</v>
          </cell>
          <cell r="AY224">
            <v>0</v>
          </cell>
          <cell r="AZ224">
            <v>0</v>
          </cell>
          <cell r="BA224">
            <v>0</v>
          </cell>
          <cell r="BB224">
            <v>0</v>
          </cell>
          <cell r="BC224">
            <v>0</v>
          </cell>
          <cell r="BD224">
            <v>0</v>
          </cell>
          <cell r="BE224">
            <v>0</v>
          </cell>
          <cell r="BF224">
            <v>0</v>
          </cell>
          <cell r="BG224">
            <v>0</v>
          </cell>
          <cell r="BH224">
            <v>0</v>
          </cell>
          <cell r="BJ224">
            <v>0</v>
          </cell>
          <cell r="BL224">
            <v>0</v>
          </cell>
          <cell r="BM224">
            <v>0</v>
          </cell>
          <cell r="BN224">
            <v>0</v>
          </cell>
          <cell r="BO224">
            <v>0</v>
          </cell>
          <cell r="BQ224">
            <v>0</v>
          </cell>
          <cell r="BR224">
            <v>0</v>
          </cell>
          <cell r="BS224">
            <v>0</v>
          </cell>
          <cell r="BT224">
            <v>0</v>
          </cell>
          <cell r="CB224">
            <v>0</v>
          </cell>
          <cell r="CC224">
            <v>0</v>
          </cell>
          <cell r="CD224">
            <v>0</v>
          </cell>
          <cell r="CE224">
            <v>0</v>
          </cell>
          <cell r="CF224">
            <v>0</v>
          </cell>
          <cell r="CI224">
            <v>0</v>
          </cell>
          <cell r="CJ224">
            <v>0</v>
          </cell>
          <cell r="CK224">
            <v>0</v>
          </cell>
          <cell r="CV224">
            <v>6.8401931828023085E-4</v>
          </cell>
          <cell r="DG224">
            <v>29757165</v>
          </cell>
          <cell r="DR224">
            <v>11393591.629999992</v>
          </cell>
          <cell r="EC224">
            <v>2.6117457924020768</v>
          </cell>
          <cell r="EN224">
            <v>2.4095909012463064E-2</v>
          </cell>
        </row>
        <row r="225">
          <cell r="B225">
            <v>36601</v>
          </cell>
          <cell r="C225" t="str">
            <v>Gaston College Preparatory Charter</v>
          </cell>
          <cell r="D225">
            <v>3.6765854569084986E-4</v>
          </cell>
          <cell r="E225">
            <v>636135.01062061044</v>
          </cell>
          <cell r="F225">
            <v>496009.05647168087</v>
          </cell>
          <cell r="G225">
            <v>305635</v>
          </cell>
          <cell r="H225">
            <v>-177504.27193821565</v>
          </cell>
          <cell r="I225">
            <v>-7345.4616875078873</v>
          </cell>
          <cell r="J225">
            <v>536808.95283208648</v>
          </cell>
          <cell r="K225">
            <v>0</v>
          </cell>
          <cell r="L225">
            <v>-28204.833531092125</v>
          </cell>
          <cell r="M225">
            <v>5061.5594859760595</v>
          </cell>
          <cell r="N225">
            <v>190.80743204263726</v>
          </cell>
          <cell r="O225">
            <v>-86.109307986253938</v>
          </cell>
          <cell r="P225">
            <v>0</v>
          </cell>
          <cell r="Q225">
            <v>0</v>
          </cell>
          <cell r="R225">
            <v>0</v>
          </cell>
          <cell r="S225">
            <v>1766699.7103775947</v>
          </cell>
          <cell r="T225">
            <v>1577724</v>
          </cell>
          <cell r="U225">
            <v>2684044.7641604324</v>
          </cell>
          <cell r="V225">
            <v>20246.237943904238</v>
          </cell>
          <cell r="W225">
            <v>0</v>
          </cell>
          <cell r="X225">
            <v>4282015.0021043364</v>
          </cell>
          <cell r="Y225">
            <v>49549.429999999993</v>
          </cell>
          <cell r="Z225">
            <v>0</v>
          </cell>
          <cell r="AA225">
            <v>0</v>
          </cell>
          <cell r="AB225">
            <v>36727.308437539439</v>
          </cell>
          <cell r="AC225">
            <v>86276.738437539432</v>
          </cell>
          <cell r="AD225" t="str">
            <v>N/A</v>
          </cell>
          <cell r="AE225">
            <v>840160</v>
          </cell>
          <cell r="AF225">
            <v>840160</v>
          </cell>
          <cell r="AG225">
            <v>840160</v>
          </cell>
          <cell r="AH225">
            <v>840160</v>
          </cell>
          <cell r="AI225">
            <v>835098</v>
          </cell>
          <cell r="AJ225">
            <v>0</v>
          </cell>
          <cell r="AK225">
            <v>4195738</v>
          </cell>
          <cell r="AL225">
            <v>10296264</v>
          </cell>
          <cell r="AM225">
            <v>1766699.7103775947</v>
          </cell>
          <cell r="AN225">
            <v>-264305.57</v>
          </cell>
          <cell r="AO225">
            <v>2667563.6936667976</v>
          </cell>
          <cell r="AP225">
            <v>0</v>
          </cell>
          <cell r="AQ225">
            <v>1528174.57</v>
          </cell>
          <cell r="AR225">
            <v>0</v>
          </cell>
          <cell r="AS225">
            <v>0</v>
          </cell>
          <cell r="AT225">
            <v>15994396.404044392</v>
          </cell>
          <cell r="AU225">
            <v>3.1055410582913327E-4</v>
          </cell>
          <cell r="AV225">
            <v>0</v>
          </cell>
          <cell r="AW225">
            <v>0</v>
          </cell>
          <cell r="AY225">
            <v>0</v>
          </cell>
          <cell r="AZ225">
            <v>0</v>
          </cell>
          <cell r="BA225">
            <v>0</v>
          </cell>
          <cell r="BB225">
            <v>0</v>
          </cell>
          <cell r="BC225">
            <v>0</v>
          </cell>
          <cell r="BD225">
            <v>0</v>
          </cell>
          <cell r="BE225">
            <v>0</v>
          </cell>
          <cell r="BF225">
            <v>0</v>
          </cell>
          <cell r="BG225">
            <v>0</v>
          </cell>
          <cell r="BH225">
            <v>0</v>
          </cell>
          <cell r="BJ225">
            <v>0</v>
          </cell>
          <cell r="BL225">
            <v>0</v>
          </cell>
          <cell r="BM225">
            <v>0</v>
          </cell>
          <cell r="BN225">
            <v>0</v>
          </cell>
          <cell r="BO225">
            <v>0</v>
          </cell>
          <cell r="BQ225">
            <v>0</v>
          </cell>
          <cell r="BR225">
            <v>0</v>
          </cell>
          <cell r="BS225">
            <v>0</v>
          </cell>
          <cell r="BT225">
            <v>0</v>
          </cell>
          <cell r="CB225">
            <v>0</v>
          </cell>
          <cell r="CC225">
            <v>0</v>
          </cell>
          <cell r="CD225">
            <v>0</v>
          </cell>
          <cell r="CE225">
            <v>0</v>
          </cell>
          <cell r="CF225">
            <v>0</v>
          </cell>
          <cell r="CI225">
            <v>0</v>
          </cell>
          <cell r="CJ225">
            <v>0</v>
          </cell>
          <cell r="CK225">
            <v>0</v>
          </cell>
          <cell r="CV225">
            <v>3.6765854569084986E-4</v>
          </cell>
          <cell r="DG225">
            <v>15994396</v>
          </cell>
          <cell r="DR225">
            <v>4426537.1399999978</v>
          </cell>
          <cell r="EC225">
            <v>3.6132975945165136</v>
          </cell>
          <cell r="EN225">
            <v>2.4095909012463064E-2</v>
          </cell>
        </row>
        <row r="226">
          <cell r="B226">
            <v>36700</v>
          </cell>
          <cell r="C226" t="str">
            <v>Onslow County Schools</v>
          </cell>
          <cell r="D226">
            <v>8.0039556616394655E-3</v>
          </cell>
          <cell r="E226">
            <v>13848709.568973944</v>
          </cell>
          <cell r="F226">
            <v>10798156.447883062</v>
          </cell>
          <cell r="G226">
            <v>-1582057</v>
          </cell>
          <cell r="H226">
            <v>-3864282.0600713464</v>
          </cell>
          <cell r="I226">
            <v>-159911.28276539812</v>
          </cell>
          <cell r="J226">
            <v>11686373.423377395</v>
          </cell>
          <cell r="K226">
            <v>0</v>
          </cell>
          <cell r="L226">
            <v>-614021.46005497244</v>
          </cell>
          <cell r="M226">
            <v>110190.55093191945</v>
          </cell>
          <cell r="N226">
            <v>4153.8929092776498</v>
          </cell>
          <cell r="O226">
            <v>-1874.6064555125793</v>
          </cell>
          <cell r="P226">
            <v>0</v>
          </cell>
          <cell r="Q226">
            <v>0</v>
          </cell>
          <cell r="R226">
            <v>0</v>
          </cell>
          <cell r="S226">
            <v>30225437.474728368</v>
          </cell>
          <cell r="T226">
            <v>0</v>
          </cell>
          <cell r="U226">
            <v>58431867.116886973</v>
          </cell>
          <cell r="V226">
            <v>440762.20372767781</v>
          </cell>
          <cell r="W226">
            <v>0</v>
          </cell>
          <cell r="X226">
            <v>58872629.320614651</v>
          </cell>
          <cell r="Y226">
            <v>7910288.0799999991</v>
          </cell>
          <cell r="Z226">
            <v>0</v>
          </cell>
          <cell r="AA226">
            <v>0</v>
          </cell>
          <cell r="AB226">
            <v>799556.41382699064</v>
          </cell>
          <cell r="AC226">
            <v>8709844.4938269891</v>
          </cell>
          <cell r="AD226" t="str">
            <v>N/A</v>
          </cell>
          <cell r="AE226">
            <v>10054596</v>
          </cell>
          <cell r="AF226">
            <v>10054595</v>
          </cell>
          <cell r="AG226">
            <v>10054595</v>
          </cell>
          <cell r="AH226">
            <v>10054595</v>
          </cell>
          <cell r="AI226">
            <v>9944404</v>
          </cell>
          <cell r="AJ226">
            <v>0</v>
          </cell>
          <cell r="AK226">
            <v>50162785</v>
          </cell>
          <cell r="AL226">
            <v>274531987</v>
          </cell>
          <cell r="AM226">
            <v>30225437.474728368</v>
          </cell>
          <cell r="AN226">
            <v>-6720931.9200000009</v>
          </cell>
          <cell r="AO226">
            <v>58073072.906787664</v>
          </cell>
          <cell r="AP226">
            <v>0</v>
          </cell>
          <cell r="AQ226">
            <v>-7910288.0799999991</v>
          </cell>
          <cell r="AR226">
            <v>0</v>
          </cell>
          <cell r="AS226">
            <v>0</v>
          </cell>
          <cell r="AT226">
            <v>348199277.38151604</v>
          </cell>
          <cell r="AU226">
            <v>8.2803856072083161E-3</v>
          </cell>
          <cell r="AV226">
            <v>0</v>
          </cell>
          <cell r="AW226">
            <v>0</v>
          </cell>
          <cell r="AY226">
            <v>0</v>
          </cell>
          <cell r="AZ226">
            <v>0</v>
          </cell>
          <cell r="BA226">
            <v>0</v>
          </cell>
          <cell r="BB226">
            <v>0</v>
          </cell>
          <cell r="BC226">
            <v>0</v>
          </cell>
          <cell r="BD226">
            <v>0</v>
          </cell>
          <cell r="BE226">
            <v>0</v>
          </cell>
          <cell r="BF226">
            <v>0</v>
          </cell>
          <cell r="BG226">
            <v>0</v>
          </cell>
          <cell r="BH226">
            <v>0</v>
          </cell>
          <cell r="BJ226">
            <v>0</v>
          </cell>
          <cell r="BL226">
            <v>0</v>
          </cell>
          <cell r="BM226">
            <v>0</v>
          </cell>
          <cell r="BN226">
            <v>0</v>
          </cell>
          <cell r="BO226">
            <v>0</v>
          </cell>
          <cell r="BQ226">
            <v>0</v>
          </cell>
          <cell r="BR226">
            <v>0</v>
          </cell>
          <cell r="BS226">
            <v>0</v>
          </cell>
          <cell r="BT226">
            <v>0</v>
          </cell>
          <cell r="CB226">
            <v>0</v>
          </cell>
          <cell r="CC226">
            <v>0</v>
          </cell>
          <cell r="CD226">
            <v>0</v>
          </cell>
          <cell r="CE226">
            <v>0</v>
          </cell>
          <cell r="CF226">
            <v>0</v>
          </cell>
          <cell r="CI226">
            <v>0</v>
          </cell>
          <cell r="CJ226">
            <v>0</v>
          </cell>
          <cell r="CK226">
            <v>0</v>
          </cell>
          <cell r="CV226">
            <v>8.0039556616394655E-3</v>
          </cell>
          <cell r="DG226">
            <v>348199277</v>
          </cell>
          <cell r="DR226">
            <v>117141754.23999991</v>
          </cell>
          <cell r="EC226">
            <v>2.9724608382303179</v>
          </cell>
          <cell r="EN226">
            <v>2.4095909012463064E-2</v>
          </cell>
        </row>
        <row r="227">
          <cell r="B227">
            <v>36701</v>
          </cell>
          <cell r="C227" t="str">
            <v>Zeca School Of The Arts And Technology</v>
          </cell>
          <cell r="D227">
            <v>4.1016009576822938E-5</v>
          </cell>
          <cell r="E227">
            <v>70967.2602298407</v>
          </cell>
          <cell r="F227">
            <v>55334.800316433102</v>
          </cell>
          <cell r="G227">
            <v>83303</v>
          </cell>
          <cell r="H227">
            <v>-19802.387304949923</v>
          </cell>
          <cell r="I227">
            <v>-819.46014978350513</v>
          </cell>
          <cell r="J227">
            <v>59886.439220153617</v>
          </cell>
          <cell r="K227">
            <v>0</v>
          </cell>
          <cell r="L227">
            <v>-3146.532933296</v>
          </cell>
          <cell r="M227">
            <v>564.66788215231702</v>
          </cell>
          <cell r="N227">
            <v>21.286488650179567</v>
          </cell>
          <cell r="O227">
            <v>-9.6063596029877001</v>
          </cell>
          <cell r="P227">
            <v>0</v>
          </cell>
          <cell r="Q227">
            <v>0</v>
          </cell>
          <cell r="R227">
            <v>0</v>
          </cell>
          <cell r="S227">
            <v>246299.4673895975</v>
          </cell>
          <cell r="T227">
            <v>424246</v>
          </cell>
          <cell r="U227">
            <v>299432.19610076811</v>
          </cell>
          <cell r="V227">
            <v>2258.6715286092681</v>
          </cell>
          <cell r="W227">
            <v>0</v>
          </cell>
          <cell r="X227">
            <v>725936.8676293774</v>
          </cell>
          <cell r="Y227">
            <v>7731.5299999999952</v>
          </cell>
          <cell r="Z227">
            <v>0</v>
          </cell>
          <cell r="AA227">
            <v>0</v>
          </cell>
          <cell r="AB227">
            <v>4097.3007489175252</v>
          </cell>
          <cell r="AC227">
            <v>11828.83074891752</v>
          </cell>
          <cell r="AD227" t="str">
            <v>N/A</v>
          </cell>
          <cell r="AE227">
            <v>142935</v>
          </cell>
          <cell r="AF227">
            <v>142935</v>
          </cell>
          <cell r="AG227">
            <v>142935</v>
          </cell>
          <cell r="AH227">
            <v>142935</v>
          </cell>
          <cell r="AI227">
            <v>142370</v>
          </cell>
          <cell r="AJ227">
            <v>0</v>
          </cell>
          <cell r="AK227">
            <v>714110</v>
          </cell>
          <cell r="AL227">
            <v>850770</v>
          </cell>
          <cell r="AM227">
            <v>246299.4673895975</v>
          </cell>
          <cell r="AN227">
            <v>-26841.470000000005</v>
          </cell>
          <cell r="AO227">
            <v>297593.56688045984</v>
          </cell>
          <cell r="AP227">
            <v>0</v>
          </cell>
          <cell r="AQ227">
            <v>416514.47000000003</v>
          </cell>
          <cell r="AR227">
            <v>0</v>
          </cell>
          <cell r="AS227">
            <v>0</v>
          </cell>
          <cell r="AT227">
            <v>1784336.0342700575</v>
          </cell>
          <cell r="AU227">
            <v>2.5660768930669772E-5</v>
          </cell>
          <cell r="AV227">
            <v>0</v>
          </cell>
          <cell r="AW227">
            <v>0</v>
          </cell>
          <cell r="AY227">
            <v>0</v>
          </cell>
          <cell r="AZ227">
            <v>0</v>
          </cell>
          <cell r="BA227">
            <v>0</v>
          </cell>
          <cell r="BB227">
            <v>0</v>
          </cell>
          <cell r="BC227">
            <v>0</v>
          </cell>
          <cell r="BD227">
            <v>0</v>
          </cell>
          <cell r="BE227">
            <v>0</v>
          </cell>
          <cell r="BF227">
            <v>0</v>
          </cell>
          <cell r="BG227">
            <v>0</v>
          </cell>
          <cell r="BH227">
            <v>0</v>
          </cell>
          <cell r="BJ227">
            <v>0</v>
          </cell>
          <cell r="BL227">
            <v>0</v>
          </cell>
          <cell r="BM227">
            <v>0</v>
          </cell>
          <cell r="BN227">
            <v>0</v>
          </cell>
          <cell r="BO227">
            <v>0</v>
          </cell>
          <cell r="BQ227">
            <v>0</v>
          </cell>
          <cell r="BR227">
            <v>0</v>
          </cell>
          <cell r="BS227">
            <v>0</v>
          </cell>
          <cell r="BT227">
            <v>0</v>
          </cell>
          <cell r="CB227">
            <v>0</v>
          </cell>
          <cell r="CC227">
            <v>0</v>
          </cell>
          <cell r="CD227">
            <v>0</v>
          </cell>
          <cell r="CE227">
            <v>0</v>
          </cell>
          <cell r="CF227">
            <v>0</v>
          </cell>
          <cell r="CI227">
            <v>0</v>
          </cell>
          <cell r="CJ227">
            <v>0</v>
          </cell>
          <cell r="CK227">
            <v>0</v>
          </cell>
          <cell r="CV227">
            <v>4.1016009576822938E-5</v>
          </cell>
          <cell r="DG227">
            <v>1784336</v>
          </cell>
          <cell r="DR227">
            <v>473452.91000000003</v>
          </cell>
          <cell r="EC227">
            <v>3.7687718510379415</v>
          </cell>
          <cell r="EN227">
            <v>2.4095909012463064E-2</v>
          </cell>
        </row>
        <row r="228">
          <cell r="B228">
            <v>36705</v>
          </cell>
          <cell r="C228" t="str">
            <v>Coastal Carolina Community College</v>
          </cell>
          <cell r="D228">
            <v>9.2992830888104065E-4</v>
          </cell>
          <cell r="E228">
            <v>1608992.8048180537</v>
          </cell>
          <cell r="F228">
            <v>1254568.5894711688</v>
          </cell>
          <cell r="G228">
            <v>-43486</v>
          </cell>
          <cell r="H228">
            <v>-448966.16536546708</v>
          </cell>
          <cell r="I228">
            <v>-18579.067031283983</v>
          </cell>
          <cell r="J228">
            <v>1357764.8270389931</v>
          </cell>
          <cell r="K228">
            <v>0</v>
          </cell>
          <cell r="L228">
            <v>-71339.218019684762</v>
          </cell>
          <cell r="M228">
            <v>12802.333872724259</v>
          </cell>
          <cell r="N228">
            <v>482.61419374308247</v>
          </cell>
          <cell r="O228">
            <v>-217.79850922302853</v>
          </cell>
          <cell r="P228">
            <v>0</v>
          </cell>
          <cell r="Q228">
            <v>0</v>
          </cell>
          <cell r="R228">
            <v>0</v>
          </cell>
          <cell r="S228">
            <v>3652022.9204690247</v>
          </cell>
          <cell r="T228">
            <v>6272.6099999998696</v>
          </cell>
          <cell r="U228">
            <v>6788824.1351949656</v>
          </cell>
          <cell r="V228">
            <v>51209.335490897036</v>
          </cell>
          <cell r="W228">
            <v>0</v>
          </cell>
          <cell r="X228">
            <v>6846306.0806858633</v>
          </cell>
          <cell r="Y228">
            <v>223706</v>
          </cell>
          <cell r="Z228">
            <v>0</v>
          </cell>
          <cell r="AA228">
            <v>0</v>
          </cell>
          <cell r="AB228">
            <v>92895.335156419911</v>
          </cell>
          <cell r="AC228">
            <v>316601.3351564199</v>
          </cell>
          <cell r="AD228" t="str">
            <v>N/A</v>
          </cell>
          <cell r="AE228">
            <v>1308502</v>
          </cell>
          <cell r="AF228">
            <v>1308501</v>
          </cell>
          <cell r="AG228">
            <v>1308501</v>
          </cell>
          <cell r="AH228">
            <v>1308501</v>
          </cell>
          <cell r="AI228">
            <v>1295699</v>
          </cell>
          <cell r="AJ228">
            <v>0</v>
          </cell>
          <cell r="AK228">
            <v>6529704</v>
          </cell>
          <cell r="AL228">
            <v>31099749</v>
          </cell>
          <cell r="AM228">
            <v>3652022.9204690247</v>
          </cell>
          <cell r="AN228">
            <v>-826433.60999999987</v>
          </cell>
          <cell r="AO228">
            <v>6747138.1355294436</v>
          </cell>
          <cell r="AP228">
            <v>0</v>
          </cell>
          <cell r="AQ228">
            <v>-217433.39000000013</v>
          </cell>
          <cell r="AR228">
            <v>0</v>
          </cell>
          <cell r="AS228">
            <v>0</v>
          </cell>
          <cell r="AT228">
            <v>40455043.055998467</v>
          </cell>
          <cell r="AU228">
            <v>9.3802516072585785E-4</v>
          </cell>
          <cell r="AV228">
            <v>0</v>
          </cell>
          <cell r="AW228">
            <v>0</v>
          </cell>
          <cell r="AY228">
            <v>0</v>
          </cell>
          <cell r="AZ228">
            <v>0</v>
          </cell>
          <cell r="BA228">
            <v>0</v>
          </cell>
          <cell r="BB228">
            <v>0</v>
          </cell>
          <cell r="BC228">
            <v>0</v>
          </cell>
          <cell r="BD228">
            <v>0</v>
          </cell>
          <cell r="BE228">
            <v>0</v>
          </cell>
          <cell r="BF228">
            <v>0</v>
          </cell>
          <cell r="BG228">
            <v>0</v>
          </cell>
          <cell r="BH228">
            <v>0</v>
          </cell>
          <cell r="BJ228">
            <v>0</v>
          </cell>
          <cell r="BL228">
            <v>0</v>
          </cell>
          <cell r="BM228">
            <v>0</v>
          </cell>
          <cell r="BN228">
            <v>0</v>
          </cell>
          <cell r="BO228">
            <v>0</v>
          </cell>
          <cell r="BQ228">
            <v>0</v>
          </cell>
          <cell r="BR228">
            <v>0</v>
          </cell>
          <cell r="BS228">
            <v>0</v>
          </cell>
          <cell r="BT228">
            <v>0</v>
          </cell>
          <cell r="CB228">
            <v>0</v>
          </cell>
          <cell r="CC228">
            <v>0</v>
          </cell>
          <cell r="CD228">
            <v>0</v>
          </cell>
          <cell r="CE228">
            <v>0</v>
          </cell>
          <cell r="CF228">
            <v>0</v>
          </cell>
          <cell r="CI228">
            <v>0</v>
          </cell>
          <cell r="CJ228">
            <v>0</v>
          </cell>
          <cell r="CK228">
            <v>0</v>
          </cell>
          <cell r="CV228">
            <v>9.2992830888104065E-4</v>
          </cell>
          <cell r="DG228">
            <v>40455042</v>
          </cell>
          <cell r="DR228">
            <v>13842596.460000001</v>
          </cell>
          <cell r="EC228">
            <v>2.9225038898518898</v>
          </cell>
          <cell r="EN228">
            <v>2.4095909012463064E-2</v>
          </cell>
        </row>
        <row r="229">
          <cell r="B229">
            <v>36800</v>
          </cell>
          <cell r="C229" t="str">
            <v>Orange County Schools</v>
          </cell>
          <cell r="D229">
            <v>3.0289783852879425E-3</v>
          </cell>
          <cell r="E229">
            <v>5240838.8704092596</v>
          </cell>
          <cell r="F229">
            <v>4086402.2571179392</v>
          </cell>
          <cell r="G229">
            <v>611596</v>
          </cell>
          <cell r="H229">
            <v>-1462380.2691348928</v>
          </cell>
          <cell r="I229">
            <v>-60516.054752962642</v>
          </cell>
          <cell r="J229">
            <v>4422534.8063163804</v>
          </cell>
          <cell r="K229">
            <v>0</v>
          </cell>
          <cell r="L229">
            <v>-232367.32051417901</v>
          </cell>
          <cell r="M229">
            <v>41699.980752690535</v>
          </cell>
          <cell r="N229">
            <v>1571.9792023967364</v>
          </cell>
          <cell r="O229">
            <v>-709.41702761828901</v>
          </cell>
          <cell r="P229">
            <v>0</v>
          </cell>
          <cell r="Q229">
            <v>0</v>
          </cell>
          <cell r="R229">
            <v>0</v>
          </cell>
          <cell r="S229">
            <v>12648670.832369013</v>
          </cell>
          <cell r="T229">
            <v>3080509</v>
          </cell>
          <cell r="U229">
            <v>22112674.031581901</v>
          </cell>
          <cell r="V229">
            <v>166799.92301076214</v>
          </cell>
          <cell r="W229">
            <v>0</v>
          </cell>
          <cell r="X229">
            <v>25359982.954592664</v>
          </cell>
          <cell r="Y229">
            <v>22529.39000000013</v>
          </cell>
          <cell r="Z229">
            <v>0</v>
          </cell>
          <cell r="AA229">
            <v>0</v>
          </cell>
          <cell r="AB229">
            <v>302580.2737648132</v>
          </cell>
          <cell r="AC229">
            <v>325109.66376481333</v>
          </cell>
          <cell r="AD229" t="str">
            <v>N/A</v>
          </cell>
          <cell r="AE229">
            <v>5015315</v>
          </cell>
          <cell r="AF229">
            <v>5015315</v>
          </cell>
          <cell r="AG229">
            <v>5015315</v>
          </cell>
          <cell r="AH229">
            <v>5015315</v>
          </cell>
          <cell r="AI229">
            <v>4973615</v>
          </cell>
          <cell r="AJ229">
            <v>0</v>
          </cell>
          <cell r="AK229">
            <v>25034875</v>
          </cell>
          <cell r="AL229">
            <v>96727632</v>
          </cell>
          <cell r="AM229">
            <v>12648670.832369013</v>
          </cell>
          <cell r="AN229">
            <v>-2640320.61</v>
          </cell>
          <cell r="AO229">
            <v>21976893.680827852</v>
          </cell>
          <cell r="AP229">
            <v>0</v>
          </cell>
          <cell r="AQ229">
            <v>3057979.61</v>
          </cell>
          <cell r="AR229">
            <v>0</v>
          </cell>
          <cell r="AS229">
            <v>0</v>
          </cell>
          <cell r="AT229">
            <v>131770855.51319687</v>
          </cell>
          <cell r="AU229">
            <v>2.917481854009773E-3</v>
          </cell>
          <cell r="AV229">
            <v>0</v>
          </cell>
          <cell r="AW229">
            <v>0</v>
          </cell>
          <cell r="AY229">
            <v>0</v>
          </cell>
          <cell r="AZ229">
            <v>0</v>
          </cell>
          <cell r="BA229">
            <v>0</v>
          </cell>
          <cell r="BB229">
            <v>0</v>
          </cell>
          <cell r="BC229">
            <v>0</v>
          </cell>
          <cell r="BD229">
            <v>0</v>
          </cell>
          <cell r="BE229">
            <v>0</v>
          </cell>
          <cell r="BF229">
            <v>0</v>
          </cell>
          <cell r="BG229">
            <v>0</v>
          </cell>
          <cell r="BH229">
            <v>0</v>
          </cell>
          <cell r="BJ229">
            <v>0</v>
          </cell>
          <cell r="BL229">
            <v>0</v>
          </cell>
          <cell r="BM229">
            <v>0</v>
          </cell>
          <cell r="BN229">
            <v>0</v>
          </cell>
          <cell r="BO229">
            <v>0</v>
          </cell>
          <cell r="BQ229">
            <v>0</v>
          </cell>
          <cell r="BR229">
            <v>0</v>
          </cell>
          <cell r="BS229">
            <v>0</v>
          </cell>
          <cell r="BT229">
            <v>0</v>
          </cell>
          <cell r="CB229">
            <v>0</v>
          </cell>
          <cell r="CC229">
            <v>0</v>
          </cell>
          <cell r="CD229">
            <v>0</v>
          </cell>
          <cell r="CE229">
            <v>0</v>
          </cell>
          <cell r="CF229">
            <v>0</v>
          </cell>
          <cell r="CI229">
            <v>0</v>
          </cell>
          <cell r="CJ229">
            <v>0</v>
          </cell>
          <cell r="CK229">
            <v>0</v>
          </cell>
          <cell r="CV229">
            <v>3.0289783852879425E-3</v>
          </cell>
          <cell r="DG229">
            <v>131770855</v>
          </cell>
          <cell r="DR229">
            <v>45896753.31000001</v>
          </cell>
          <cell r="EC229">
            <v>2.8710278069122093</v>
          </cell>
          <cell r="EN229">
            <v>2.4095909012463064E-2</v>
          </cell>
        </row>
        <row r="230">
          <cell r="B230">
            <v>36802</v>
          </cell>
          <cell r="C230" t="str">
            <v>Orange Charter School</v>
          </cell>
          <cell r="D230">
            <v>8.1244009819497317E-5</v>
          </cell>
          <cell r="E230">
            <v>140571.08057225597</v>
          </cell>
          <cell r="F230">
            <v>109606.49528443086</v>
          </cell>
          <cell r="G230">
            <v>-31201</v>
          </cell>
          <cell r="H230">
            <v>-39224.326433791968</v>
          </cell>
          <cell r="I230">
            <v>-1623.1766362108103</v>
          </cell>
          <cell r="J230">
            <v>118622.32592236878</v>
          </cell>
          <cell r="K230">
            <v>0</v>
          </cell>
          <cell r="L230">
            <v>-6232.6139272828141</v>
          </cell>
          <cell r="M230">
            <v>1118.4872306120399</v>
          </cell>
          <cell r="N230">
            <v>42.164016216122718</v>
          </cell>
          <cell r="O230">
            <v>-19.028159539824468</v>
          </cell>
          <cell r="P230">
            <v>0</v>
          </cell>
          <cell r="Q230">
            <v>0</v>
          </cell>
          <cell r="R230">
            <v>0</v>
          </cell>
          <cell r="S230">
            <v>291660.40786905837</v>
          </cell>
          <cell r="T230">
            <v>0</v>
          </cell>
          <cell r="U230">
            <v>593111.62961184396</v>
          </cell>
          <cell r="V230">
            <v>4473.9489224481595</v>
          </cell>
          <cell r="W230">
            <v>0</v>
          </cell>
          <cell r="X230">
            <v>597585.57853429217</v>
          </cell>
          <cell r="Y230">
            <v>156007.63</v>
          </cell>
          <cell r="Z230">
            <v>0</v>
          </cell>
          <cell r="AA230">
            <v>0</v>
          </cell>
          <cell r="AB230">
            <v>8115.8831810540505</v>
          </cell>
          <cell r="AC230">
            <v>164123.51318105406</v>
          </cell>
          <cell r="AD230" t="str">
            <v>N/A</v>
          </cell>
          <cell r="AE230">
            <v>86916</v>
          </cell>
          <cell r="AF230">
            <v>86917</v>
          </cell>
          <cell r="AG230">
            <v>86917</v>
          </cell>
          <cell r="AH230">
            <v>86917</v>
          </cell>
          <cell r="AI230">
            <v>85798</v>
          </cell>
          <cell r="AJ230">
            <v>0</v>
          </cell>
          <cell r="AK230">
            <v>433465</v>
          </cell>
          <cell r="AL230">
            <v>2864028</v>
          </cell>
          <cell r="AM230">
            <v>291660.40786905837</v>
          </cell>
          <cell r="AN230">
            <v>-54759.369999999995</v>
          </cell>
          <cell r="AO230">
            <v>589469.69535323803</v>
          </cell>
          <cell r="AP230">
            <v>0</v>
          </cell>
          <cell r="AQ230">
            <v>-156007.63</v>
          </cell>
          <cell r="AR230">
            <v>0</v>
          </cell>
          <cell r="AS230">
            <v>0</v>
          </cell>
          <cell r="AT230">
            <v>3534391.1032222961</v>
          </cell>
          <cell r="AU230">
            <v>8.6384295463492395E-5</v>
          </cell>
          <cell r="AV230">
            <v>0</v>
          </cell>
          <cell r="AW230">
            <v>0</v>
          </cell>
          <cell r="AY230">
            <v>0</v>
          </cell>
          <cell r="AZ230">
            <v>0</v>
          </cell>
          <cell r="BA230">
            <v>0</v>
          </cell>
          <cell r="BB230">
            <v>0</v>
          </cell>
          <cell r="BC230">
            <v>0</v>
          </cell>
          <cell r="BD230">
            <v>0</v>
          </cell>
          <cell r="BE230">
            <v>0</v>
          </cell>
          <cell r="BF230">
            <v>0</v>
          </cell>
          <cell r="BG230">
            <v>0</v>
          </cell>
          <cell r="BH230">
            <v>0</v>
          </cell>
          <cell r="BJ230">
            <v>0</v>
          </cell>
          <cell r="BL230">
            <v>0</v>
          </cell>
          <cell r="BM230">
            <v>0</v>
          </cell>
          <cell r="BN230">
            <v>0</v>
          </cell>
          <cell r="BO230">
            <v>0</v>
          </cell>
          <cell r="BQ230">
            <v>0</v>
          </cell>
          <cell r="BR230">
            <v>0</v>
          </cell>
          <cell r="BS230">
            <v>0</v>
          </cell>
          <cell r="BT230">
            <v>0</v>
          </cell>
          <cell r="CB230">
            <v>0</v>
          </cell>
          <cell r="CC230">
            <v>0</v>
          </cell>
          <cell r="CD230">
            <v>0</v>
          </cell>
          <cell r="CE230">
            <v>0</v>
          </cell>
          <cell r="CF230">
            <v>0</v>
          </cell>
          <cell r="CI230">
            <v>0</v>
          </cell>
          <cell r="CJ230">
            <v>0</v>
          </cell>
          <cell r="CK230">
            <v>0</v>
          </cell>
          <cell r="CV230">
            <v>8.1244009819497317E-5</v>
          </cell>
          <cell r="DG230">
            <v>3534391</v>
          </cell>
          <cell r="DR230">
            <v>1024131.2600000001</v>
          </cell>
          <cell r="EC230">
            <v>3.4511113350841369</v>
          </cell>
          <cell r="EN230">
            <v>2.4095909012463064E-2</v>
          </cell>
        </row>
        <row r="231">
          <cell r="B231">
            <v>36810</v>
          </cell>
          <cell r="C231" t="str">
            <v>Chapel Hill - Carboro City Schools</v>
          </cell>
          <cell r="D231">
            <v>5.9267746782739779E-3</v>
          </cell>
          <cell r="E231">
            <v>10254702.133538941</v>
          </cell>
          <cell r="F231">
            <v>7995826.4279346755</v>
          </cell>
          <cell r="G231">
            <v>1004407</v>
          </cell>
          <cell r="H231">
            <v>-2861426.2786468319</v>
          </cell>
          <cell r="I231">
            <v>-118411.21834377335</v>
          </cell>
          <cell r="J231">
            <v>8653533.9542772975</v>
          </cell>
          <cell r="K231">
            <v>0</v>
          </cell>
          <cell r="L231">
            <v>-454671.03957260179</v>
          </cell>
          <cell r="M231">
            <v>81593.976110880743</v>
          </cell>
          <cell r="N231">
            <v>3075.877522530629</v>
          </cell>
          <cell r="O231">
            <v>-1388.1098973985484</v>
          </cell>
          <cell r="P231">
            <v>0</v>
          </cell>
          <cell r="Q231">
            <v>0</v>
          </cell>
          <cell r="R231">
            <v>0</v>
          </cell>
          <cell r="S231">
            <v>24557242.722923722</v>
          </cell>
          <cell r="T231">
            <v>5338032</v>
          </cell>
          <cell r="U231">
            <v>43267669.771386489</v>
          </cell>
          <cell r="V231">
            <v>326375.90444352297</v>
          </cell>
          <cell r="W231">
            <v>0</v>
          </cell>
          <cell r="X231">
            <v>48932077.675830014</v>
          </cell>
          <cell r="Y231">
            <v>315995.75999999978</v>
          </cell>
          <cell r="Z231">
            <v>0</v>
          </cell>
          <cell r="AA231">
            <v>0</v>
          </cell>
          <cell r="AB231">
            <v>592056.09171886672</v>
          </cell>
          <cell r="AC231">
            <v>908051.8517188665</v>
          </cell>
          <cell r="AD231" t="str">
            <v>N/A</v>
          </cell>
          <cell r="AE231">
            <v>9621124</v>
          </cell>
          <cell r="AF231">
            <v>9621125</v>
          </cell>
          <cell r="AG231">
            <v>9621125</v>
          </cell>
          <cell r="AH231">
            <v>9621125</v>
          </cell>
          <cell r="AI231">
            <v>9539531</v>
          </cell>
          <cell r="AJ231">
            <v>0</v>
          </cell>
          <cell r="AK231">
            <v>48024030</v>
          </cell>
          <cell r="AL231">
            <v>190093572</v>
          </cell>
          <cell r="AM231">
            <v>24557242.722923722</v>
          </cell>
          <cell r="AN231">
            <v>-4839997.24</v>
          </cell>
          <cell r="AO231">
            <v>43001989.584111147</v>
          </cell>
          <cell r="AP231">
            <v>0</v>
          </cell>
          <cell r="AQ231">
            <v>5022036.24</v>
          </cell>
          <cell r="AR231">
            <v>0</v>
          </cell>
          <cell r="AS231">
            <v>0</v>
          </cell>
          <cell r="AT231">
            <v>257834843.30703488</v>
          </cell>
          <cell r="AU231">
            <v>5.7335689430849501E-3</v>
          </cell>
          <cell r="AV231">
            <v>0</v>
          </cell>
          <cell r="AW231">
            <v>0</v>
          </cell>
          <cell r="AY231">
            <v>0</v>
          </cell>
          <cell r="AZ231">
            <v>0</v>
          </cell>
          <cell r="BA231">
            <v>0</v>
          </cell>
          <cell r="BB231">
            <v>0</v>
          </cell>
          <cell r="BC231">
            <v>0</v>
          </cell>
          <cell r="BD231">
            <v>0</v>
          </cell>
          <cell r="BE231">
            <v>0</v>
          </cell>
          <cell r="BF231">
            <v>0</v>
          </cell>
          <cell r="BG231">
            <v>0</v>
          </cell>
          <cell r="BH231">
            <v>0</v>
          </cell>
          <cell r="BJ231">
            <v>0</v>
          </cell>
          <cell r="BL231">
            <v>0</v>
          </cell>
          <cell r="BM231">
            <v>0</v>
          </cell>
          <cell r="BN231">
            <v>0</v>
          </cell>
          <cell r="BO231">
            <v>0</v>
          </cell>
          <cell r="BQ231">
            <v>0</v>
          </cell>
          <cell r="BR231">
            <v>0</v>
          </cell>
          <cell r="BS231">
            <v>0</v>
          </cell>
          <cell r="BT231">
            <v>0</v>
          </cell>
          <cell r="CB231">
            <v>0</v>
          </cell>
          <cell r="CC231">
            <v>0</v>
          </cell>
          <cell r="CD231">
            <v>0</v>
          </cell>
          <cell r="CE231">
            <v>0</v>
          </cell>
          <cell r="CF231">
            <v>0</v>
          </cell>
          <cell r="CI231">
            <v>0</v>
          </cell>
          <cell r="CJ231">
            <v>0</v>
          </cell>
          <cell r="CK231">
            <v>0</v>
          </cell>
          <cell r="CV231">
            <v>5.9267746782739779E-3</v>
          </cell>
          <cell r="DG231">
            <v>257834844</v>
          </cell>
          <cell r="DR231">
            <v>85427898.969999939</v>
          </cell>
          <cell r="EC231">
            <v>3.018157383111399</v>
          </cell>
          <cell r="EN231">
            <v>2.4095909012463064E-2</v>
          </cell>
        </row>
        <row r="232">
          <cell r="B232">
            <v>36900</v>
          </cell>
          <cell r="C232" t="str">
            <v>Pamlico County Schools</v>
          </cell>
          <cell r="D232">
            <v>5.6583106420348881E-4</v>
          </cell>
          <cell r="E232">
            <v>979019.67533544486</v>
          </cell>
          <cell r="F232">
            <v>763364.09303520899</v>
          </cell>
          <cell r="G232">
            <v>121593</v>
          </cell>
          <cell r="H232">
            <v>-273181.27721671417</v>
          </cell>
          <cell r="I232">
            <v>-11304.756689113952</v>
          </cell>
          <cell r="J232">
            <v>826155.6398320361</v>
          </cell>
          <cell r="K232">
            <v>0</v>
          </cell>
          <cell r="L232">
            <v>-43407.58880659764</v>
          </cell>
          <cell r="M232">
            <v>7789.8028593283843</v>
          </cell>
          <cell r="N232">
            <v>293.65500570032663</v>
          </cell>
          <cell r="O232">
            <v>-132.52329354709912</v>
          </cell>
          <cell r="P232">
            <v>0</v>
          </cell>
          <cell r="Q232">
            <v>0</v>
          </cell>
          <cell r="R232">
            <v>0</v>
          </cell>
          <cell r="S232">
            <v>2370189.720061746</v>
          </cell>
          <cell r="T232">
            <v>607962.10000000009</v>
          </cell>
          <cell r="U232">
            <v>4130778.1991601801</v>
          </cell>
          <cell r="V232">
            <v>31159.211437313537</v>
          </cell>
          <cell r="W232">
            <v>0</v>
          </cell>
          <cell r="X232">
            <v>4769899.5105974944</v>
          </cell>
          <cell r="Y232">
            <v>0</v>
          </cell>
          <cell r="Z232">
            <v>0</v>
          </cell>
          <cell r="AA232">
            <v>0</v>
          </cell>
          <cell r="AB232">
            <v>56523.783445569759</v>
          </cell>
          <cell r="AC232">
            <v>56523.783445569759</v>
          </cell>
          <cell r="AD232" t="str">
            <v>N/A</v>
          </cell>
          <cell r="AE232">
            <v>944234</v>
          </cell>
          <cell r="AF232">
            <v>944234</v>
          </cell>
          <cell r="AG232">
            <v>944234</v>
          </cell>
          <cell r="AH232">
            <v>944234</v>
          </cell>
          <cell r="AI232">
            <v>936444</v>
          </cell>
          <cell r="AJ232">
            <v>0</v>
          </cell>
          <cell r="AK232">
            <v>4713380</v>
          </cell>
          <cell r="AL232">
            <v>18039016</v>
          </cell>
          <cell r="AM232">
            <v>2370189.720061746</v>
          </cell>
          <cell r="AN232">
            <v>-507007.10000000003</v>
          </cell>
          <cell r="AO232">
            <v>4105413.6271519242</v>
          </cell>
          <cell r="AP232">
            <v>0</v>
          </cell>
          <cell r="AQ232">
            <v>607962.10000000009</v>
          </cell>
          <cell r="AR232">
            <v>0</v>
          </cell>
          <cell r="AS232">
            <v>0</v>
          </cell>
          <cell r="AT232">
            <v>24615574.347213671</v>
          </cell>
          <cell r="AU232">
            <v>5.4408963391395701E-4</v>
          </cell>
          <cell r="AV232">
            <v>0</v>
          </cell>
          <cell r="AW232">
            <v>0</v>
          </cell>
          <cell r="AY232">
            <v>0</v>
          </cell>
          <cell r="AZ232">
            <v>0</v>
          </cell>
          <cell r="BA232">
            <v>0</v>
          </cell>
          <cell r="BB232">
            <v>0</v>
          </cell>
          <cell r="BC232">
            <v>0</v>
          </cell>
          <cell r="BD232">
            <v>0</v>
          </cell>
          <cell r="BE232">
            <v>0</v>
          </cell>
          <cell r="BF232">
            <v>0</v>
          </cell>
          <cell r="BG232">
            <v>0</v>
          </cell>
          <cell r="BH232">
            <v>0</v>
          </cell>
          <cell r="BJ232">
            <v>0</v>
          </cell>
          <cell r="BL232">
            <v>0</v>
          </cell>
          <cell r="BM232">
            <v>0</v>
          </cell>
          <cell r="BN232">
            <v>0</v>
          </cell>
          <cell r="BO232">
            <v>0</v>
          </cell>
          <cell r="BQ232">
            <v>0</v>
          </cell>
          <cell r="BR232">
            <v>0</v>
          </cell>
          <cell r="BS232">
            <v>0</v>
          </cell>
          <cell r="BT232">
            <v>0</v>
          </cell>
          <cell r="CB232">
            <v>0</v>
          </cell>
          <cell r="CC232">
            <v>0</v>
          </cell>
          <cell r="CD232">
            <v>0</v>
          </cell>
          <cell r="CE232">
            <v>0</v>
          </cell>
          <cell r="CF232">
            <v>0</v>
          </cell>
          <cell r="CI232">
            <v>0</v>
          </cell>
          <cell r="CJ232">
            <v>0</v>
          </cell>
          <cell r="CK232">
            <v>0</v>
          </cell>
          <cell r="CV232">
            <v>5.6583106420348881E-4</v>
          </cell>
          <cell r="DG232">
            <v>24615575</v>
          </cell>
          <cell r="DR232">
            <v>8727933.4099999983</v>
          </cell>
          <cell r="EC232">
            <v>2.8203211279999905</v>
          </cell>
          <cell r="EN232">
            <v>2.4095909012463064E-2</v>
          </cell>
        </row>
        <row r="233">
          <cell r="B233">
            <v>36901</v>
          </cell>
          <cell r="C233" t="str">
            <v>Arapahoe Charter School</v>
          </cell>
          <cell r="D233">
            <v>1.8517054549559798E-4</v>
          </cell>
          <cell r="E233">
            <v>320388.21973830718</v>
          </cell>
          <cell r="F233">
            <v>249814.04249705121</v>
          </cell>
          <cell r="G233">
            <v>37389</v>
          </cell>
          <cell r="H233">
            <v>-89399.697757158312</v>
          </cell>
          <cell r="I233">
            <v>-3699.5281723617568</v>
          </cell>
          <cell r="J233">
            <v>270362.83472225041</v>
          </cell>
          <cell r="K233">
            <v>0</v>
          </cell>
          <cell r="L233">
            <v>-14205.312161998367</v>
          </cell>
          <cell r="M233">
            <v>2549.2450592042132</v>
          </cell>
          <cell r="N233">
            <v>96.099809701305446</v>
          </cell>
          <cell r="O233">
            <v>-43.368793460524003</v>
          </cell>
          <cell r="P233">
            <v>0</v>
          </cell>
          <cell r="Q233">
            <v>0</v>
          </cell>
          <cell r="R233">
            <v>0</v>
          </cell>
          <cell r="S233">
            <v>773251.53494153533</v>
          </cell>
          <cell r="T233">
            <v>186944.29</v>
          </cell>
          <cell r="U233">
            <v>1351814.1736112519</v>
          </cell>
          <cell r="V233">
            <v>10196.980236816853</v>
          </cell>
          <cell r="W233">
            <v>0</v>
          </cell>
          <cell r="X233">
            <v>1548955.4438480688</v>
          </cell>
          <cell r="Y233">
            <v>0</v>
          </cell>
          <cell r="Z233">
            <v>0</v>
          </cell>
          <cell r="AA233">
            <v>0</v>
          </cell>
          <cell r="AB233">
            <v>18497.640861808784</v>
          </cell>
          <cell r="AC233">
            <v>18497.640861808784</v>
          </cell>
          <cell r="AD233" t="str">
            <v>N/A</v>
          </cell>
          <cell r="AE233">
            <v>306602</v>
          </cell>
          <cell r="AF233">
            <v>306602</v>
          </cell>
          <cell r="AG233">
            <v>306602</v>
          </cell>
          <cell r="AH233">
            <v>306602</v>
          </cell>
          <cell r="AI233">
            <v>304052</v>
          </cell>
          <cell r="AJ233">
            <v>0</v>
          </cell>
          <cell r="AK233">
            <v>1530460</v>
          </cell>
          <cell r="AL233">
            <v>5918622</v>
          </cell>
          <cell r="AM233">
            <v>773251.53494153533</v>
          </cell>
          <cell r="AN233">
            <v>-166782.29</v>
          </cell>
          <cell r="AO233">
            <v>1343513.51298626</v>
          </cell>
          <cell r="AP233">
            <v>0</v>
          </cell>
          <cell r="AQ233">
            <v>186944.29</v>
          </cell>
          <cell r="AR233">
            <v>0</v>
          </cell>
          <cell r="AS233">
            <v>0</v>
          </cell>
          <cell r="AT233">
            <v>8055549.0479277959</v>
          </cell>
          <cell r="AU233">
            <v>1.7851645264140253E-4</v>
          </cell>
          <cell r="AV233">
            <v>0</v>
          </cell>
          <cell r="AW233">
            <v>0</v>
          </cell>
          <cell r="AY233">
            <v>0</v>
          </cell>
          <cell r="AZ233">
            <v>0</v>
          </cell>
          <cell r="BA233">
            <v>0</v>
          </cell>
          <cell r="BB233">
            <v>0</v>
          </cell>
          <cell r="BC233">
            <v>0</v>
          </cell>
          <cell r="BD233">
            <v>0</v>
          </cell>
          <cell r="BE233">
            <v>0</v>
          </cell>
          <cell r="BF233">
            <v>0</v>
          </cell>
          <cell r="BG233">
            <v>0</v>
          </cell>
          <cell r="BH233">
            <v>0</v>
          </cell>
          <cell r="BJ233">
            <v>0</v>
          </cell>
          <cell r="BL233">
            <v>0</v>
          </cell>
          <cell r="BM233">
            <v>0</v>
          </cell>
          <cell r="BN233">
            <v>0</v>
          </cell>
          <cell r="BO233">
            <v>0</v>
          </cell>
          <cell r="BQ233">
            <v>0</v>
          </cell>
          <cell r="BR233">
            <v>0</v>
          </cell>
          <cell r="BS233">
            <v>0</v>
          </cell>
          <cell r="BT233">
            <v>0</v>
          </cell>
          <cell r="CB233">
            <v>0</v>
          </cell>
          <cell r="CC233">
            <v>0</v>
          </cell>
          <cell r="CD233">
            <v>0</v>
          </cell>
          <cell r="CE233">
            <v>0</v>
          </cell>
          <cell r="CF233">
            <v>0</v>
          </cell>
          <cell r="CI233">
            <v>0</v>
          </cell>
          <cell r="CJ233">
            <v>0</v>
          </cell>
          <cell r="CK233">
            <v>0</v>
          </cell>
          <cell r="CV233">
            <v>1.8517054549559798E-4</v>
          </cell>
          <cell r="DG233">
            <v>8055548</v>
          </cell>
          <cell r="DR233">
            <v>2816867.1299999994</v>
          </cell>
          <cell r="EC233">
            <v>2.8597543399215999</v>
          </cell>
          <cell r="EN233">
            <v>2.4095909012463064E-2</v>
          </cell>
        </row>
        <row r="234">
          <cell r="B234">
            <v>36905</v>
          </cell>
          <cell r="C234" t="str">
            <v>Pamlico Community College</v>
          </cell>
          <cell r="D234">
            <v>1.694935486756108E-4</v>
          </cell>
          <cell r="E234">
            <v>293263.35985005781</v>
          </cell>
          <cell r="F234">
            <v>228664.16717896226</v>
          </cell>
          <cell r="G234">
            <v>-142563</v>
          </cell>
          <cell r="H234">
            <v>-81830.898012600112</v>
          </cell>
          <cell r="I234">
            <v>-3386.3169581357502</v>
          </cell>
          <cell r="J234">
            <v>247473.24778044273</v>
          </cell>
          <cell r="K234">
            <v>0</v>
          </cell>
          <cell r="L234">
            <v>-13002.655265381578</v>
          </cell>
          <cell r="M234">
            <v>2333.4196611661514</v>
          </cell>
          <cell r="N234">
            <v>87.963761891668497</v>
          </cell>
          <cell r="O234">
            <v>-39.697084035314809</v>
          </cell>
          <cell r="P234">
            <v>0</v>
          </cell>
          <cell r="Q234">
            <v>0</v>
          </cell>
          <cell r="R234">
            <v>0</v>
          </cell>
          <cell r="S234">
            <v>530999.59091236803</v>
          </cell>
          <cell r="T234">
            <v>28381.440000000002</v>
          </cell>
          <cell r="U234">
            <v>1237366.2389022138</v>
          </cell>
          <cell r="V234">
            <v>9333.6786446646056</v>
          </cell>
          <cell r="W234">
            <v>0</v>
          </cell>
          <cell r="X234">
            <v>1275081.3575468783</v>
          </cell>
          <cell r="Y234">
            <v>741196</v>
          </cell>
          <cell r="Z234">
            <v>0</v>
          </cell>
          <cell r="AA234">
            <v>0</v>
          </cell>
          <cell r="AB234">
            <v>16931.584790678749</v>
          </cell>
          <cell r="AC234">
            <v>758127.58479067869</v>
          </cell>
          <cell r="AD234" t="str">
            <v>N/A</v>
          </cell>
          <cell r="AE234">
            <v>103857</v>
          </cell>
          <cell r="AF234">
            <v>103857</v>
          </cell>
          <cell r="AG234">
            <v>103857</v>
          </cell>
          <cell r="AH234">
            <v>103857</v>
          </cell>
          <cell r="AI234">
            <v>101524</v>
          </cell>
          <cell r="AJ234">
            <v>0</v>
          </cell>
          <cell r="AK234">
            <v>516952</v>
          </cell>
          <cell r="AL234">
            <v>6508908</v>
          </cell>
          <cell r="AM234">
            <v>530999.59091236803</v>
          </cell>
          <cell r="AN234">
            <v>-183315.44</v>
          </cell>
          <cell r="AO234">
            <v>1229768.3327561996</v>
          </cell>
          <cell r="AP234">
            <v>0</v>
          </cell>
          <cell r="AQ234">
            <v>-712814.56</v>
          </cell>
          <cell r="AR234">
            <v>0</v>
          </cell>
          <cell r="AS234">
            <v>0</v>
          </cell>
          <cell r="AT234">
            <v>7373545.9236685671</v>
          </cell>
          <cell r="AU234">
            <v>1.9632055372632428E-4</v>
          </cell>
          <cell r="AV234">
            <v>0</v>
          </cell>
          <cell r="AW234">
            <v>0</v>
          </cell>
          <cell r="AY234">
            <v>0</v>
          </cell>
          <cell r="AZ234">
            <v>0</v>
          </cell>
          <cell r="BA234">
            <v>0</v>
          </cell>
          <cell r="BB234">
            <v>0</v>
          </cell>
          <cell r="BC234">
            <v>0</v>
          </cell>
          <cell r="BD234">
            <v>0</v>
          </cell>
          <cell r="BE234">
            <v>0</v>
          </cell>
          <cell r="BF234">
            <v>0</v>
          </cell>
          <cell r="BG234">
            <v>0</v>
          </cell>
          <cell r="BH234">
            <v>0</v>
          </cell>
          <cell r="BJ234">
            <v>0</v>
          </cell>
          <cell r="BL234">
            <v>0</v>
          </cell>
          <cell r="BM234">
            <v>0</v>
          </cell>
          <cell r="BN234">
            <v>0</v>
          </cell>
          <cell r="BO234">
            <v>0</v>
          </cell>
          <cell r="BQ234">
            <v>0</v>
          </cell>
          <cell r="BR234">
            <v>0</v>
          </cell>
          <cell r="BS234">
            <v>0</v>
          </cell>
          <cell r="BT234">
            <v>0</v>
          </cell>
          <cell r="CB234">
            <v>0</v>
          </cell>
          <cell r="CC234">
            <v>0</v>
          </cell>
          <cell r="CD234">
            <v>0</v>
          </cell>
          <cell r="CE234">
            <v>0</v>
          </cell>
          <cell r="CF234">
            <v>0</v>
          </cell>
          <cell r="CI234">
            <v>0</v>
          </cell>
          <cell r="CJ234">
            <v>0</v>
          </cell>
          <cell r="CK234">
            <v>0</v>
          </cell>
          <cell r="CV234">
            <v>1.694935486756108E-4</v>
          </cell>
          <cell r="DG234">
            <v>7373545</v>
          </cell>
          <cell r="DR234">
            <v>3036657.6600000006</v>
          </cell>
          <cell r="EC234">
            <v>2.4281778934540807</v>
          </cell>
          <cell r="EN234">
            <v>2.4095909012463064E-2</v>
          </cell>
        </row>
        <row r="235">
          <cell r="B235">
            <v>37000</v>
          </cell>
          <cell r="C235" t="str">
            <v>Elizabeth City And Pasquotank County Schools</v>
          </cell>
          <cell r="D235">
            <v>1.9540507202358863E-3</v>
          </cell>
          <cell r="E235">
            <v>3380963.37006047</v>
          </cell>
          <cell r="F235">
            <v>2636214.6763671217</v>
          </cell>
          <cell r="G235">
            <v>535482</v>
          </cell>
          <cell r="H235">
            <v>-943408.91702670197</v>
          </cell>
          <cell r="I235">
            <v>-39040.041008618718</v>
          </cell>
          <cell r="J235">
            <v>2853060.0830713031</v>
          </cell>
          <cell r="K235">
            <v>0</v>
          </cell>
          <cell r="L235">
            <v>-149904.51309108653</v>
          </cell>
          <cell r="M235">
            <v>26901.439052649916</v>
          </cell>
          <cell r="N235">
            <v>1014.1132427880202</v>
          </cell>
          <cell r="O235">
            <v>-457.6582191864469</v>
          </cell>
          <cell r="P235">
            <v>0</v>
          </cell>
          <cell r="Q235">
            <v>0</v>
          </cell>
          <cell r="R235">
            <v>0</v>
          </cell>
          <cell r="S235">
            <v>8300824.5524487384</v>
          </cell>
          <cell r="T235">
            <v>2677408.52</v>
          </cell>
          <cell r="U235">
            <v>14265300.415356515</v>
          </cell>
          <cell r="V235">
            <v>107605.75621059966</v>
          </cell>
          <cell r="W235">
            <v>0</v>
          </cell>
          <cell r="X235">
            <v>17050314.691567115</v>
          </cell>
          <cell r="Y235">
            <v>0</v>
          </cell>
          <cell r="Z235">
            <v>0</v>
          </cell>
          <cell r="AA235">
            <v>0</v>
          </cell>
          <cell r="AB235">
            <v>195200.20504309356</v>
          </cell>
          <cell r="AC235">
            <v>195200.20504309356</v>
          </cell>
          <cell r="AD235" t="str">
            <v>N/A</v>
          </cell>
          <cell r="AE235">
            <v>3376403</v>
          </cell>
          <cell r="AF235">
            <v>3376403</v>
          </cell>
          <cell r="AG235">
            <v>3376403</v>
          </cell>
          <cell r="AH235">
            <v>3376403</v>
          </cell>
          <cell r="AI235">
            <v>3349502</v>
          </cell>
          <cell r="AJ235">
            <v>0</v>
          </cell>
          <cell r="AK235">
            <v>16855114</v>
          </cell>
          <cell r="AL235">
            <v>61585438</v>
          </cell>
          <cell r="AM235">
            <v>8300824.5524487384</v>
          </cell>
          <cell r="AN235">
            <v>-1733528.52</v>
          </cell>
          <cell r="AO235">
            <v>14177705.966524022</v>
          </cell>
          <cell r="AP235">
            <v>0</v>
          </cell>
          <cell r="AQ235">
            <v>2677408.52</v>
          </cell>
          <cell r="AR235">
            <v>0</v>
          </cell>
          <cell r="AS235">
            <v>0</v>
          </cell>
          <cell r="AT235">
            <v>85007848.518972754</v>
          </cell>
          <cell r="AU235">
            <v>1.8575291550537419E-3</v>
          </cell>
          <cell r="AV235">
            <v>0</v>
          </cell>
          <cell r="AW235">
            <v>0</v>
          </cell>
          <cell r="AY235">
            <v>0</v>
          </cell>
          <cell r="AZ235">
            <v>0</v>
          </cell>
          <cell r="BA235">
            <v>0</v>
          </cell>
          <cell r="BB235">
            <v>0</v>
          </cell>
          <cell r="BC235">
            <v>0</v>
          </cell>
          <cell r="BD235">
            <v>0</v>
          </cell>
          <cell r="BE235">
            <v>0</v>
          </cell>
          <cell r="BF235">
            <v>0</v>
          </cell>
          <cell r="BG235">
            <v>0</v>
          </cell>
          <cell r="BH235">
            <v>0</v>
          </cell>
          <cell r="BJ235">
            <v>0</v>
          </cell>
          <cell r="BL235">
            <v>0</v>
          </cell>
          <cell r="BM235">
            <v>0</v>
          </cell>
          <cell r="BN235">
            <v>0</v>
          </cell>
          <cell r="BO235">
            <v>0</v>
          </cell>
          <cell r="BQ235">
            <v>0</v>
          </cell>
          <cell r="BR235">
            <v>0</v>
          </cell>
          <cell r="BS235">
            <v>0</v>
          </cell>
          <cell r="BT235">
            <v>0</v>
          </cell>
          <cell r="CB235">
            <v>0</v>
          </cell>
          <cell r="CC235">
            <v>0</v>
          </cell>
          <cell r="CD235">
            <v>0</v>
          </cell>
          <cell r="CE235">
            <v>0</v>
          </cell>
          <cell r="CF235">
            <v>0</v>
          </cell>
          <cell r="CI235">
            <v>0</v>
          </cell>
          <cell r="CJ235">
            <v>0</v>
          </cell>
          <cell r="CK235">
            <v>0</v>
          </cell>
          <cell r="CV235">
            <v>1.9540507202358863E-3</v>
          </cell>
          <cell r="DG235">
            <v>85007848</v>
          </cell>
          <cell r="DR235">
            <v>29918337.110000029</v>
          </cell>
          <cell r="EC235">
            <v>2.8413293054173998</v>
          </cell>
          <cell r="EN235">
            <v>2.4095909012463064E-2</v>
          </cell>
        </row>
        <row r="236">
          <cell r="B236">
            <v>37001</v>
          </cell>
          <cell r="C236" t="str">
            <v>N.E. ACADEMY OF AEROSPACE &amp; ADV.TECH</v>
          </cell>
          <cell r="D236">
            <v>3.1564032534837588E-5</v>
          </cell>
          <cell r="E236">
            <v>54613.136039171142</v>
          </cell>
          <cell r="F236">
            <v>42583.114630526783</v>
          </cell>
          <cell r="G236">
            <v>174684</v>
          </cell>
          <cell r="H236">
            <v>-15239.005539780484</v>
          </cell>
          <cell r="I236">
            <v>-630.61880216122563</v>
          </cell>
          <cell r="J236">
            <v>46085.846366893697</v>
          </cell>
          <cell r="K236">
            <v>0</v>
          </cell>
          <cell r="L236">
            <v>-2421.4268746078715</v>
          </cell>
          <cell r="M236">
            <v>434.54240399107442</v>
          </cell>
          <cell r="N236">
            <v>16.381101604930013</v>
          </cell>
          <cell r="O236">
            <v>-7.3926120599843115</v>
          </cell>
          <cell r="P236">
            <v>0</v>
          </cell>
          <cell r="Q236">
            <v>0</v>
          </cell>
          <cell r="R236">
            <v>0</v>
          </cell>
          <cell r="S236">
            <v>300118.57671357814</v>
          </cell>
          <cell r="T236">
            <v>873420.79</v>
          </cell>
          <cell r="U236">
            <v>230429.23183446849</v>
          </cell>
          <cell r="V236">
            <v>1738.1696159642977</v>
          </cell>
          <cell r="W236">
            <v>0</v>
          </cell>
          <cell r="X236">
            <v>1105588.1914504329</v>
          </cell>
          <cell r="Y236">
            <v>0</v>
          </cell>
          <cell r="Z236">
            <v>0</v>
          </cell>
          <cell r="AA236">
            <v>0</v>
          </cell>
          <cell r="AB236">
            <v>3153.0940108061282</v>
          </cell>
          <cell r="AC236">
            <v>3153.0940108061282</v>
          </cell>
          <cell r="AD236" t="str">
            <v>N/A</v>
          </cell>
          <cell r="AE236">
            <v>220574</v>
          </cell>
          <cell r="AF236">
            <v>220574</v>
          </cell>
          <cell r="AG236">
            <v>220574</v>
          </cell>
          <cell r="AH236">
            <v>220574</v>
          </cell>
          <cell r="AI236">
            <v>220139</v>
          </cell>
          <cell r="AJ236">
            <v>0</v>
          </cell>
          <cell r="AK236">
            <v>1102435</v>
          </cell>
          <cell r="AL236">
            <v>0</v>
          </cell>
          <cell r="AM236">
            <v>300118.57671357814</v>
          </cell>
          <cell r="AN236">
            <v>-29411.79</v>
          </cell>
          <cell r="AO236">
            <v>229014.30743962669</v>
          </cell>
          <cell r="AP236">
            <v>0</v>
          </cell>
          <cell r="AQ236">
            <v>873420.79</v>
          </cell>
          <cell r="AR236">
            <v>0</v>
          </cell>
          <cell r="AS236">
            <v>0</v>
          </cell>
          <cell r="AT236">
            <v>1373141.884153205</v>
          </cell>
          <cell r="AU236">
            <v>0</v>
          </cell>
          <cell r="AV236">
            <v>0</v>
          </cell>
          <cell r="AW236">
            <v>0</v>
          </cell>
          <cell r="AY236">
            <v>0</v>
          </cell>
          <cell r="AZ236">
            <v>0</v>
          </cell>
          <cell r="BA236">
            <v>0</v>
          </cell>
          <cell r="BB236">
            <v>0</v>
          </cell>
          <cell r="BC236">
            <v>0</v>
          </cell>
          <cell r="BD236">
            <v>0</v>
          </cell>
          <cell r="BE236">
            <v>0</v>
          </cell>
          <cell r="BF236">
            <v>0</v>
          </cell>
          <cell r="BG236">
            <v>0</v>
          </cell>
          <cell r="BH236">
            <v>0</v>
          </cell>
          <cell r="BJ236">
            <v>0</v>
          </cell>
          <cell r="BL236">
            <v>0</v>
          </cell>
          <cell r="BM236">
            <v>0</v>
          </cell>
          <cell r="BN236">
            <v>0</v>
          </cell>
          <cell r="BO236">
            <v>0</v>
          </cell>
          <cell r="BQ236">
            <v>0</v>
          </cell>
          <cell r="BR236">
            <v>0</v>
          </cell>
          <cell r="BS236">
            <v>0</v>
          </cell>
          <cell r="BT236">
            <v>0</v>
          </cell>
          <cell r="CB236">
            <v>0</v>
          </cell>
          <cell r="CC236">
            <v>0</v>
          </cell>
          <cell r="CD236">
            <v>0</v>
          </cell>
          <cell r="CE236">
            <v>0</v>
          </cell>
          <cell r="CF236">
            <v>0</v>
          </cell>
          <cell r="CI236">
            <v>0</v>
          </cell>
          <cell r="CJ236">
            <v>0</v>
          </cell>
          <cell r="CK236">
            <v>0</v>
          </cell>
          <cell r="CV236">
            <v>3.1564032534837588E-5</v>
          </cell>
          <cell r="DG236">
            <v>1373143</v>
          </cell>
          <cell r="DR236">
            <v>343321.99000000005</v>
          </cell>
          <cell r="EC236">
            <v>3.9995777724578603</v>
          </cell>
          <cell r="EN236">
            <v>2.4095909012463064E-2</v>
          </cell>
        </row>
        <row r="237">
          <cell r="B237">
            <v>37005</v>
          </cell>
          <cell r="C237" t="str">
            <v>College Of The Albemarle</v>
          </cell>
          <cell r="D237">
            <v>4.596533387831449E-4</v>
          </cell>
          <cell r="E237">
            <v>795307.4530041914</v>
          </cell>
          <cell r="F237">
            <v>620119.46015147329</v>
          </cell>
          <cell r="G237">
            <v>-141828</v>
          </cell>
          <cell r="H237">
            <v>-221919.03928510455</v>
          </cell>
          <cell r="I237">
            <v>-9183.4285620161609</v>
          </cell>
          <cell r="J237">
            <v>671128.22576802468</v>
          </cell>
          <cell r="K237">
            <v>0</v>
          </cell>
          <cell r="L237">
            <v>-35262.19111275766</v>
          </cell>
          <cell r="M237">
            <v>6328.0528752749651</v>
          </cell>
          <cell r="N237">
            <v>238.55088976167653</v>
          </cell>
          <cell r="O237">
            <v>-107.65540847640037</v>
          </cell>
          <cell r="P237">
            <v>0</v>
          </cell>
          <cell r="Q237">
            <v>0</v>
          </cell>
          <cell r="R237">
            <v>0</v>
          </cell>
          <cell r="S237">
            <v>1684821.4283203713</v>
          </cell>
          <cell r="T237">
            <v>48687.900000000023</v>
          </cell>
          <cell r="U237">
            <v>3355641.1288401233</v>
          </cell>
          <cell r="V237">
            <v>25312.21150109986</v>
          </cell>
          <cell r="W237">
            <v>0</v>
          </cell>
          <cell r="X237">
            <v>3429641.2403412228</v>
          </cell>
          <cell r="Y237">
            <v>757829</v>
          </cell>
          <cell r="Z237">
            <v>0</v>
          </cell>
          <cell r="AA237">
            <v>0</v>
          </cell>
          <cell r="AB237">
            <v>45917.142810080804</v>
          </cell>
          <cell r="AC237">
            <v>803746.14281008078</v>
          </cell>
          <cell r="AD237" t="str">
            <v>N/A</v>
          </cell>
          <cell r="AE237">
            <v>526445</v>
          </cell>
          <cell r="AF237">
            <v>526444</v>
          </cell>
          <cell r="AG237">
            <v>526444</v>
          </cell>
          <cell r="AH237">
            <v>526444</v>
          </cell>
          <cell r="AI237">
            <v>520116</v>
          </cell>
          <cell r="AJ237">
            <v>0</v>
          </cell>
          <cell r="AK237">
            <v>2625893</v>
          </cell>
          <cell r="AL237">
            <v>16148968</v>
          </cell>
          <cell r="AM237">
            <v>1684821.4283203713</v>
          </cell>
          <cell r="AN237">
            <v>-463201.9</v>
          </cell>
          <cell r="AO237">
            <v>3335036.1975311427</v>
          </cell>
          <cell r="AP237">
            <v>0</v>
          </cell>
          <cell r="AQ237">
            <v>-709141.1</v>
          </cell>
          <cell r="AR237">
            <v>0</v>
          </cell>
          <cell r="AS237">
            <v>0</v>
          </cell>
          <cell r="AT237">
            <v>19996482.625851512</v>
          </cell>
          <cell r="AU237">
            <v>4.8708232843368933E-4</v>
          </cell>
          <cell r="AV237">
            <v>0</v>
          </cell>
          <cell r="AW237">
            <v>0</v>
          </cell>
          <cell r="AY237">
            <v>0</v>
          </cell>
          <cell r="AZ237">
            <v>0</v>
          </cell>
          <cell r="BA237">
            <v>0</v>
          </cell>
          <cell r="BB237">
            <v>0</v>
          </cell>
          <cell r="BC237">
            <v>0</v>
          </cell>
          <cell r="BD237">
            <v>0</v>
          </cell>
          <cell r="BE237">
            <v>0</v>
          </cell>
          <cell r="BF237">
            <v>0</v>
          </cell>
          <cell r="BG237">
            <v>0</v>
          </cell>
          <cell r="BH237">
            <v>0</v>
          </cell>
          <cell r="BJ237">
            <v>0</v>
          </cell>
          <cell r="BL237">
            <v>0</v>
          </cell>
          <cell r="BM237">
            <v>0</v>
          </cell>
          <cell r="BN237">
            <v>0</v>
          </cell>
          <cell r="BO237">
            <v>0</v>
          </cell>
          <cell r="BQ237">
            <v>0</v>
          </cell>
          <cell r="BR237">
            <v>0</v>
          </cell>
          <cell r="BS237">
            <v>0</v>
          </cell>
          <cell r="BT237">
            <v>0</v>
          </cell>
          <cell r="CB237">
            <v>0</v>
          </cell>
          <cell r="CC237">
            <v>0</v>
          </cell>
          <cell r="CD237">
            <v>0</v>
          </cell>
          <cell r="CE237">
            <v>0</v>
          </cell>
          <cell r="CF237">
            <v>0</v>
          </cell>
          <cell r="CI237">
            <v>0</v>
          </cell>
          <cell r="CJ237">
            <v>0</v>
          </cell>
          <cell r="CK237">
            <v>0</v>
          </cell>
          <cell r="CV237">
            <v>4.596533387831449E-4</v>
          </cell>
          <cell r="DG237">
            <v>19996483</v>
          </cell>
          <cell r="DR237">
            <v>7770150.4700000007</v>
          </cell>
          <cell r="EC237">
            <v>2.5735000985122491</v>
          </cell>
          <cell r="EN237">
            <v>2.4095909012463064E-2</v>
          </cell>
        </row>
        <row r="238">
          <cell r="B238">
            <v>37100</v>
          </cell>
          <cell r="C238" t="str">
            <v>Pender County Schools</v>
          </cell>
          <cell r="D238">
            <v>2.754611115011029E-3</v>
          </cell>
          <cell r="E238">
            <v>4766119.5188881559</v>
          </cell>
          <cell r="F238">
            <v>3716252.6918438757</v>
          </cell>
          <cell r="G238">
            <v>515945</v>
          </cell>
          <cell r="H238">
            <v>-1329916.7017161979</v>
          </cell>
          <cell r="I238">
            <v>-55034.46240118354</v>
          </cell>
          <cell r="J238">
            <v>4021938.0874994793</v>
          </cell>
          <cell r="K238">
            <v>0</v>
          </cell>
          <cell r="L238">
            <v>-211319.30388233523</v>
          </cell>
          <cell r="M238">
            <v>37922.763343254344</v>
          </cell>
          <cell r="N238">
            <v>1429.5880764684239</v>
          </cell>
          <cell r="O238">
            <v>-645.15746924673306</v>
          </cell>
          <cell r="P238">
            <v>0</v>
          </cell>
          <cell r="Q238">
            <v>0</v>
          </cell>
          <cell r="R238">
            <v>0</v>
          </cell>
          <cell r="S238">
            <v>11462692.024182271</v>
          </cell>
          <cell r="T238">
            <v>2653879</v>
          </cell>
          <cell r="U238">
            <v>20109690.437497396</v>
          </cell>
          <cell r="V238">
            <v>151691.05337301738</v>
          </cell>
          <cell r="W238">
            <v>0</v>
          </cell>
          <cell r="X238">
            <v>22915260.490870412</v>
          </cell>
          <cell r="Y238">
            <v>74152.149999999907</v>
          </cell>
          <cell r="Z238">
            <v>0</v>
          </cell>
          <cell r="AA238">
            <v>0</v>
          </cell>
          <cell r="AB238">
            <v>275172.31200591772</v>
          </cell>
          <cell r="AC238">
            <v>349324.46200591762</v>
          </cell>
          <cell r="AD238" t="str">
            <v>N/A</v>
          </cell>
          <cell r="AE238">
            <v>4520772</v>
          </cell>
          <cell r="AF238">
            <v>4520771</v>
          </cell>
          <cell r="AG238">
            <v>4520771</v>
          </cell>
          <cell r="AH238">
            <v>4520771</v>
          </cell>
          <cell r="AI238">
            <v>4482849</v>
          </cell>
          <cell r="AJ238">
            <v>0</v>
          </cell>
          <cell r="AK238">
            <v>22565934</v>
          </cell>
          <cell r="AL238">
            <v>88143080</v>
          </cell>
          <cell r="AM238">
            <v>11462692.024182271</v>
          </cell>
          <cell r="AN238">
            <v>-2336761.85</v>
          </cell>
          <cell r="AO238">
            <v>19986209.178864498</v>
          </cell>
          <cell r="AP238">
            <v>0</v>
          </cell>
          <cell r="AQ238">
            <v>2579726.85</v>
          </cell>
          <cell r="AR238">
            <v>0</v>
          </cell>
          <cell r="AS238">
            <v>0</v>
          </cell>
          <cell r="AT238">
            <v>119834946.20304677</v>
          </cell>
          <cell r="AU238">
            <v>2.6585561174162693E-3</v>
          </cell>
          <cell r="AV238">
            <v>0</v>
          </cell>
          <cell r="AW238">
            <v>0</v>
          </cell>
          <cell r="AY238">
            <v>0</v>
          </cell>
          <cell r="AZ238">
            <v>0</v>
          </cell>
          <cell r="BA238">
            <v>0</v>
          </cell>
          <cell r="BB238">
            <v>0</v>
          </cell>
          <cell r="BC238">
            <v>0</v>
          </cell>
          <cell r="BD238">
            <v>0</v>
          </cell>
          <cell r="BE238">
            <v>0</v>
          </cell>
          <cell r="BF238">
            <v>0</v>
          </cell>
          <cell r="BG238">
            <v>0</v>
          </cell>
          <cell r="BH238">
            <v>0</v>
          </cell>
          <cell r="BJ238">
            <v>0</v>
          </cell>
          <cell r="BL238">
            <v>0</v>
          </cell>
          <cell r="BM238">
            <v>0</v>
          </cell>
          <cell r="BN238">
            <v>0</v>
          </cell>
          <cell r="BO238">
            <v>0</v>
          </cell>
          <cell r="BQ238">
            <v>0</v>
          </cell>
          <cell r="BR238">
            <v>0</v>
          </cell>
          <cell r="BS238">
            <v>0</v>
          </cell>
          <cell r="BT238">
            <v>0</v>
          </cell>
          <cell r="CB238">
            <v>0</v>
          </cell>
          <cell r="CC238">
            <v>0</v>
          </cell>
          <cell r="CD238">
            <v>0</v>
          </cell>
          <cell r="CE238">
            <v>0</v>
          </cell>
          <cell r="CF238">
            <v>0</v>
          </cell>
          <cell r="CI238">
            <v>0</v>
          </cell>
          <cell r="CJ238">
            <v>0</v>
          </cell>
          <cell r="CK238">
            <v>0</v>
          </cell>
          <cell r="CV238">
            <v>2.754611115011029E-3</v>
          </cell>
          <cell r="DG238">
            <v>119834946</v>
          </cell>
          <cell r="DR238">
            <v>39904202.460000046</v>
          </cell>
          <cell r="EC238">
            <v>3.0030658079214212</v>
          </cell>
          <cell r="EN238">
            <v>2.4095909012463064E-2</v>
          </cell>
        </row>
        <row r="239">
          <cell r="B239">
            <v>37200</v>
          </cell>
          <cell r="C239" t="str">
            <v>Perquimans County Schools</v>
          </cell>
          <cell r="D239">
            <v>6.2291965627409203E-4</v>
          </cell>
          <cell r="E239">
            <v>1077796.2509075131</v>
          </cell>
          <cell r="F239">
            <v>840382.454284037</v>
          </cell>
          <cell r="G239">
            <v>-13319</v>
          </cell>
          <cell r="H239">
            <v>-300743.45165884198</v>
          </cell>
          <cell r="I239">
            <v>-12445.331471784695</v>
          </cell>
          <cell r="J239">
            <v>909509.25064092898</v>
          </cell>
          <cell r="K239">
            <v>0</v>
          </cell>
          <cell r="L239">
            <v>-47787.125892700686</v>
          </cell>
          <cell r="M239">
            <v>8575.742172102995</v>
          </cell>
          <cell r="N239">
            <v>323.28284321312827</v>
          </cell>
          <cell r="O239">
            <v>-145.8940126959551</v>
          </cell>
          <cell r="P239">
            <v>0</v>
          </cell>
          <cell r="Q239">
            <v>0</v>
          </cell>
          <cell r="R239">
            <v>0</v>
          </cell>
          <cell r="S239">
            <v>2462146.1778117716</v>
          </cell>
          <cell r="T239">
            <v>15891.79999999993</v>
          </cell>
          <cell r="U239">
            <v>4547546.2532046447</v>
          </cell>
          <cell r="V239">
            <v>34302.96868841198</v>
          </cell>
          <cell r="W239">
            <v>0</v>
          </cell>
          <cell r="X239">
            <v>4597741.0218930561</v>
          </cell>
          <cell r="Y239">
            <v>82486</v>
          </cell>
          <cell r="Z239">
            <v>0</v>
          </cell>
          <cell r="AA239">
            <v>0</v>
          </cell>
          <cell r="AB239">
            <v>62226.657358923476</v>
          </cell>
          <cell r="AC239">
            <v>144712.65735892346</v>
          </cell>
          <cell r="AD239" t="str">
            <v>N/A</v>
          </cell>
          <cell r="AE239">
            <v>892321</v>
          </cell>
          <cell r="AF239">
            <v>892321</v>
          </cell>
          <cell r="AG239">
            <v>892321</v>
          </cell>
          <cell r="AH239">
            <v>892321</v>
          </cell>
          <cell r="AI239">
            <v>883745</v>
          </cell>
          <cell r="AJ239">
            <v>0</v>
          </cell>
          <cell r="AK239">
            <v>4453029</v>
          </cell>
          <cell r="AL239">
            <v>20751568</v>
          </cell>
          <cell r="AM239">
            <v>2462146.1778117716</v>
          </cell>
          <cell r="AN239">
            <v>-567620.79999999993</v>
          </cell>
          <cell r="AO239">
            <v>4519622.5645341333</v>
          </cell>
          <cell r="AP239">
            <v>0</v>
          </cell>
          <cell r="AQ239">
            <v>-66594.20000000007</v>
          </cell>
          <cell r="AR239">
            <v>0</v>
          </cell>
          <cell r="AS239">
            <v>0</v>
          </cell>
          <cell r="AT239">
            <v>27099121.742345903</v>
          </cell>
          <cell r="AU239">
            <v>6.2590514962913239E-4</v>
          </cell>
          <cell r="AV239">
            <v>0</v>
          </cell>
          <cell r="AW239">
            <v>0</v>
          </cell>
          <cell r="AY239">
            <v>0</v>
          </cell>
          <cell r="AZ239">
            <v>0</v>
          </cell>
          <cell r="BA239">
            <v>0</v>
          </cell>
          <cell r="BB239">
            <v>0</v>
          </cell>
          <cell r="BC239">
            <v>0</v>
          </cell>
          <cell r="BD239">
            <v>0</v>
          </cell>
          <cell r="BE239">
            <v>0</v>
          </cell>
          <cell r="BF239">
            <v>0</v>
          </cell>
          <cell r="BG239">
            <v>0</v>
          </cell>
          <cell r="BH239">
            <v>0</v>
          </cell>
          <cell r="BJ239">
            <v>0</v>
          </cell>
          <cell r="BL239">
            <v>0</v>
          </cell>
          <cell r="BM239">
            <v>0</v>
          </cell>
          <cell r="BN239">
            <v>0</v>
          </cell>
          <cell r="BO239">
            <v>0</v>
          </cell>
          <cell r="BQ239">
            <v>0</v>
          </cell>
          <cell r="BR239">
            <v>0</v>
          </cell>
          <cell r="BS239">
            <v>0</v>
          </cell>
          <cell r="BT239">
            <v>0</v>
          </cell>
          <cell r="CB239">
            <v>0</v>
          </cell>
          <cell r="CC239">
            <v>0</v>
          </cell>
          <cell r="CD239">
            <v>0</v>
          </cell>
          <cell r="CE239">
            <v>0</v>
          </cell>
          <cell r="CF239">
            <v>0</v>
          </cell>
          <cell r="CI239">
            <v>0</v>
          </cell>
          <cell r="CJ239">
            <v>0</v>
          </cell>
          <cell r="CK239">
            <v>0</v>
          </cell>
          <cell r="CV239">
            <v>6.2291965627409203E-4</v>
          </cell>
          <cell r="DG239">
            <v>27099122</v>
          </cell>
          <cell r="DR239">
            <v>9714594.7999999952</v>
          </cell>
          <cell r="EC239">
            <v>2.7895267438226052</v>
          </cell>
          <cell r="EN239">
            <v>2.4095909012463064E-2</v>
          </cell>
        </row>
        <row r="240">
          <cell r="B240">
            <v>37300</v>
          </cell>
          <cell r="C240" t="str">
            <v>Person County Schools</v>
          </cell>
          <cell r="D240">
            <v>1.6377178690144558E-3</v>
          </cell>
          <cell r="E240">
            <v>2833633.7784328088</v>
          </cell>
          <cell r="F240">
            <v>2209449.2416877579</v>
          </cell>
          <cell r="G240">
            <v>112004</v>
          </cell>
          <cell r="H240">
            <v>-790684.51253695926</v>
          </cell>
          <cell r="I240">
            <v>-32720.016990732875</v>
          </cell>
          <cell r="J240">
            <v>2391190.4798733634</v>
          </cell>
          <cell r="K240">
            <v>0</v>
          </cell>
          <cell r="L240">
            <v>-125637.11739557495</v>
          </cell>
          <cell r="M240">
            <v>22546.481000968939</v>
          </cell>
          <cell r="N240">
            <v>849.94281966112226</v>
          </cell>
          <cell r="O240">
            <v>-383.5699021018757</v>
          </cell>
          <cell r="P240">
            <v>0</v>
          </cell>
          <cell r="Q240">
            <v>0</v>
          </cell>
          <cell r="R240">
            <v>0</v>
          </cell>
          <cell r="S240">
            <v>6620248.7069891915</v>
          </cell>
          <cell r="T240">
            <v>578585</v>
          </cell>
          <cell r="U240">
            <v>11955952.399366817</v>
          </cell>
          <cell r="V240">
            <v>90185.924003875756</v>
          </cell>
          <cell r="W240">
            <v>0</v>
          </cell>
          <cell r="X240">
            <v>12624723.323370691</v>
          </cell>
          <cell r="Y240">
            <v>18567.469999999972</v>
          </cell>
          <cell r="Z240">
            <v>0</v>
          </cell>
          <cell r="AA240">
            <v>0</v>
          </cell>
          <cell r="AB240">
            <v>163600.08495366437</v>
          </cell>
          <cell r="AC240">
            <v>182167.55495366434</v>
          </cell>
          <cell r="AD240" t="str">
            <v>N/A</v>
          </cell>
          <cell r="AE240">
            <v>2493021</v>
          </cell>
          <cell r="AF240">
            <v>2493020</v>
          </cell>
          <cell r="AG240">
            <v>2493020</v>
          </cell>
          <cell r="AH240">
            <v>2493020</v>
          </cell>
          <cell r="AI240">
            <v>2470473</v>
          </cell>
          <cell r="AJ240">
            <v>0</v>
          </cell>
          <cell r="AK240">
            <v>12442554</v>
          </cell>
          <cell r="AL240">
            <v>53603404</v>
          </cell>
          <cell r="AM240">
            <v>6620248.7069891915</v>
          </cell>
          <cell r="AN240">
            <v>-1419914.53</v>
          </cell>
          <cell r="AO240">
            <v>11882538.238417029</v>
          </cell>
          <cell r="AP240">
            <v>0</v>
          </cell>
          <cell r="AQ240">
            <v>560017.53</v>
          </cell>
          <cell r="AR240">
            <v>0</v>
          </cell>
          <cell r="AS240">
            <v>0</v>
          </cell>
          <cell r="AT240">
            <v>71246293.945406228</v>
          </cell>
          <cell r="AU240">
            <v>1.6167764569411669E-3</v>
          </cell>
          <cell r="AV240">
            <v>0</v>
          </cell>
          <cell r="AW240">
            <v>0</v>
          </cell>
          <cell r="AY240">
            <v>0</v>
          </cell>
          <cell r="AZ240">
            <v>0</v>
          </cell>
          <cell r="BA240">
            <v>0</v>
          </cell>
          <cell r="BB240">
            <v>0</v>
          </cell>
          <cell r="BC240">
            <v>0</v>
          </cell>
          <cell r="BD240">
            <v>0</v>
          </cell>
          <cell r="BE240">
            <v>0</v>
          </cell>
          <cell r="BF240">
            <v>0</v>
          </cell>
          <cell r="BG240">
            <v>0</v>
          </cell>
          <cell r="BH240">
            <v>0</v>
          </cell>
          <cell r="BJ240">
            <v>0</v>
          </cell>
          <cell r="BL240">
            <v>0</v>
          </cell>
          <cell r="BM240">
            <v>0</v>
          </cell>
          <cell r="BN240">
            <v>0</v>
          </cell>
          <cell r="BO240">
            <v>0</v>
          </cell>
          <cell r="BQ240">
            <v>0</v>
          </cell>
          <cell r="BR240">
            <v>0</v>
          </cell>
          <cell r="BS240">
            <v>0</v>
          </cell>
          <cell r="BT240">
            <v>0</v>
          </cell>
          <cell r="CB240">
            <v>0</v>
          </cell>
          <cell r="CC240">
            <v>0</v>
          </cell>
          <cell r="CD240">
            <v>0</v>
          </cell>
          <cell r="CE240">
            <v>0</v>
          </cell>
          <cell r="CF240">
            <v>0</v>
          </cell>
          <cell r="CI240">
            <v>0</v>
          </cell>
          <cell r="CJ240">
            <v>0</v>
          </cell>
          <cell r="CK240">
            <v>0</v>
          </cell>
          <cell r="CV240">
            <v>1.6377178690144558E-3</v>
          </cell>
          <cell r="DG240">
            <v>71246294</v>
          </cell>
          <cell r="DR240">
            <v>23993814.67999997</v>
          </cell>
          <cell r="EC240">
            <v>2.969360851961039</v>
          </cell>
          <cell r="EN240">
            <v>2.4095909012463064E-2</v>
          </cell>
        </row>
        <row r="241">
          <cell r="B241">
            <v>37301</v>
          </cell>
          <cell r="C241" t="str">
            <v>Roxboro Community School</v>
          </cell>
          <cell r="D241">
            <v>1.7931735082704975E-4</v>
          </cell>
          <cell r="E241">
            <v>310260.82817817107</v>
          </cell>
          <cell r="F241">
            <v>241917.48304285345</v>
          </cell>
          <cell r="G241">
            <v>14926</v>
          </cell>
          <cell r="H241">
            <v>-86573.795652255445</v>
          </cell>
          <cell r="I241">
            <v>-3582.5870113544484</v>
          </cell>
          <cell r="J241">
            <v>261816.733081007</v>
          </cell>
          <cell r="K241">
            <v>0</v>
          </cell>
          <cell r="L241">
            <v>-13756.285794499498</v>
          </cell>
          <cell r="M241">
            <v>2468.6640599452803</v>
          </cell>
          <cell r="N241">
            <v>93.062118732222274</v>
          </cell>
          <cell r="O241">
            <v>-41.997916737203319</v>
          </cell>
          <cell r="P241">
            <v>0</v>
          </cell>
          <cell r="Q241">
            <v>0</v>
          </cell>
          <cell r="R241">
            <v>0</v>
          </cell>
          <cell r="S241">
            <v>727528.10410586244</v>
          </cell>
          <cell r="T241">
            <v>86431</v>
          </cell>
          <cell r="U241">
            <v>1309083.665405035</v>
          </cell>
          <cell r="V241">
            <v>9874.6562397811213</v>
          </cell>
          <cell r="W241">
            <v>0</v>
          </cell>
          <cell r="X241">
            <v>1405389.3216448161</v>
          </cell>
          <cell r="Y241">
            <v>11798.450000000012</v>
          </cell>
          <cell r="Z241">
            <v>0</v>
          </cell>
          <cell r="AA241">
            <v>0</v>
          </cell>
          <cell r="AB241">
            <v>17912.935056772243</v>
          </cell>
          <cell r="AC241">
            <v>29711.385056772255</v>
          </cell>
          <cell r="AD241" t="str">
            <v>N/A</v>
          </cell>
          <cell r="AE241">
            <v>275629</v>
          </cell>
          <cell r="AF241">
            <v>275629</v>
          </cell>
          <cell r="AG241">
            <v>275629</v>
          </cell>
          <cell r="AH241">
            <v>275629</v>
          </cell>
          <cell r="AI241">
            <v>273160</v>
          </cell>
          <cell r="AJ241">
            <v>0</v>
          </cell>
          <cell r="AK241">
            <v>1375676</v>
          </cell>
          <cell r="AL241">
            <v>5841459</v>
          </cell>
          <cell r="AM241">
            <v>727528.10410586244</v>
          </cell>
          <cell r="AN241">
            <v>-143750.54999999999</v>
          </cell>
          <cell r="AO241">
            <v>1301045.386588044</v>
          </cell>
          <cell r="AP241">
            <v>0</v>
          </cell>
          <cell r="AQ241">
            <v>74632.549999999988</v>
          </cell>
          <cell r="AR241">
            <v>0</v>
          </cell>
          <cell r="AS241">
            <v>0</v>
          </cell>
          <cell r="AT241">
            <v>7800914.4906939073</v>
          </cell>
          <cell r="AU241">
            <v>1.7618907416997172E-4</v>
          </cell>
          <cell r="AV241">
            <v>0</v>
          </cell>
          <cell r="AW241">
            <v>0</v>
          </cell>
          <cell r="AY241">
            <v>0</v>
          </cell>
          <cell r="AZ241">
            <v>0</v>
          </cell>
          <cell r="BA241">
            <v>0</v>
          </cell>
          <cell r="BB241">
            <v>0</v>
          </cell>
          <cell r="BC241">
            <v>0</v>
          </cell>
          <cell r="BD241">
            <v>0</v>
          </cell>
          <cell r="BE241">
            <v>0</v>
          </cell>
          <cell r="BF241">
            <v>0</v>
          </cell>
          <cell r="BG241">
            <v>0</v>
          </cell>
          <cell r="BH241">
            <v>0</v>
          </cell>
          <cell r="BJ241">
            <v>0</v>
          </cell>
          <cell r="BL241">
            <v>0</v>
          </cell>
          <cell r="BM241">
            <v>0</v>
          </cell>
          <cell r="BN241">
            <v>0</v>
          </cell>
          <cell r="BO241">
            <v>0</v>
          </cell>
          <cell r="BQ241">
            <v>0</v>
          </cell>
          <cell r="BR241">
            <v>0</v>
          </cell>
          <cell r="BS241">
            <v>0</v>
          </cell>
          <cell r="BT241">
            <v>0</v>
          </cell>
          <cell r="CB241">
            <v>0</v>
          </cell>
          <cell r="CC241">
            <v>0</v>
          </cell>
          <cell r="CD241">
            <v>0</v>
          </cell>
          <cell r="CE241">
            <v>0</v>
          </cell>
          <cell r="CF241">
            <v>0</v>
          </cell>
          <cell r="CI241">
            <v>0</v>
          </cell>
          <cell r="CJ241">
            <v>0</v>
          </cell>
          <cell r="CK241">
            <v>0</v>
          </cell>
          <cell r="CV241">
            <v>1.7931735082704975E-4</v>
          </cell>
          <cell r="DG241">
            <v>7800914</v>
          </cell>
          <cell r="DR241">
            <v>2604506.2000000002</v>
          </cell>
          <cell r="EC241">
            <v>2.995160464582499</v>
          </cell>
          <cell r="EN241">
            <v>2.4095909012463064E-2</v>
          </cell>
        </row>
        <row r="242">
          <cell r="B242">
            <v>37305</v>
          </cell>
          <cell r="C242" t="str">
            <v>Piedmont Community College</v>
          </cell>
          <cell r="D242">
            <v>4.8043594409186781E-4</v>
          </cell>
          <cell r="E242">
            <v>831266.2060475793</v>
          </cell>
          <cell r="F242">
            <v>648157.3245531643</v>
          </cell>
          <cell r="G242">
            <v>-442300</v>
          </cell>
          <cell r="H242">
            <v>-231952.80911730669</v>
          </cell>
          <cell r="I242">
            <v>-9598.6448893694942</v>
          </cell>
          <cell r="J242">
            <v>701472.38265940023</v>
          </cell>
          <cell r="K242">
            <v>0</v>
          </cell>
          <cell r="L242">
            <v>-36856.523489755666</v>
          </cell>
          <cell r="M242">
            <v>6614.1672449165053</v>
          </cell>
          <cell r="N242">
            <v>249.33664626479757</v>
          </cell>
          <cell r="O242">
            <v>-112.52290246575636</v>
          </cell>
          <cell r="P242">
            <v>0</v>
          </cell>
          <cell r="Q242">
            <v>0</v>
          </cell>
          <cell r="R242">
            <v>0</v>
          </cell>
          <cell r="S242">
            <v>1466938.9167524278</v>
          </cell>
          <cell r="T242">
            <v>69136.13</v>
          </cell>
          <cell r="U242">
            <v>3507361.9132970013</v>
          </cell>
          <cell r="V242">
            <v>26456.668979666021</v>
          </cell>
          <cell r="W242">
            <v>0</v>
          </cell>
          <cell r="X242">
            <v>3602954.7122766674</v>
          </cell>
          <cell r="Y242">
            <v>2280634</v>
          </cell>
          <cell r="Z242">
            <v>0</v>
          </cell>
          <cell r="AA242">
            <v>0</v>
          </cell>
          <cell r="AB242">
            <v>47993.224446847467</v>
          </cell>
          <cell r="AC242">
            <v>2328627.2244468476</v>
          </cell>
          <cell r="AD242" t="str">
            <v>N/A</v>
          </cell>
          <cell r="AE242">
            <v>256188</v>
          </cell>
          <cell r="AF242">
            <v>256188</v>
          </cell>
          <cell r="AG242">
            <v>256188</v>
          </cell>
          <cell r="AH242">
            <v>256188</v>
          </cell>
          <cell r="AI242">
            <v>249574</v>
          </cell>
          <cell r="AJ242">
            <v>0</v>
          </cell>
          <cell r="AK242">
            <v>1274326</v>
          </cell>
          <cell r="AL242">
            <v>18665371</v>
          </cell>
          <cell r="AM242">
            <v>1466938.9167524278</v>
          </cell>
          <cell r="AN242">
            <v>-506041.13</v>
          </cell>
          <cell r="AO242">
            <v>3485825.3578298199</v>
          </cell>
          <cell r="AP242">
            <v>0</v>
          </cell>
          <cell r="AQ242">
            <v>-2211497.87</v>
          </cell>
          <cell r="AR242">
            <v>0</v>
          </cell>
          <cell r="AS242">
            <v>0</v>
          </cell>
          <cell r="AT242">
            <v>20900596.274582248</v>
          </cell>
          <cell r="AU242">
            <v>5.6298165415007942E-4</v>
          </cell>
          <cell r="AV242">
            <v>0</v>
          </cell>
          <cell r="AW242">
            <v>0</v>
          </cell>
          <cell r="AY242">
            <v>0</v>
          </cell>
          <cell r="AZ242">
            <v>0</v>
          </cell>
          <cell r="BA242">
            <v>0</v>
          </cell>
          <cell r="BB242">
            <v>0</v>
          </cell>
          <cell r="BC242">
            <v>0</v>
          </cell>
          <cell r="BD242">
            <v>0</v>
          </cell>
          <cell r="BE242">
            <v>0</v>
          </cell>
          <cell r="BF242">
            <v>0</v>
          </cell>
          <cell r="BG242">
            <v>0</v>
          </cell>
          <cell r="BH242">
            <v>0</v>
          </cell>
          <cell r="BJ242">
            <v>0</v>
          </cell>
          <cell r="BL242">
            <v>0</v>
          </cell>
          <cell r="BM242">
            <v>0</v>
          </cell>
          <cell r="BN242">
            <v>0</v>
          </cell>
          <cell r="BO242">
            <v>0</v>
          </cell>
          <cell r="BQ242">
            <v>0</v>
          </cell>
          <cell r="BR242">
            <v>0</v>
          </cell>
          <cell r="BS242">
            <v>0</v>
          </cell>
          <cell r="BT242">
            <v>0</v>
          </cell>
          <cell r="CB242">
            <v>0</v>
          </cell>
          <cell r="CC242">
            <v>0</v>
          </cell>
          <cell r="CD242">
            <v>0</v>
          </cell>
          <cell r="CE242">
            <v>0</v>
          </cell>
          <cell r="CF242">
            <v>0</v>
          </cell>
          <cell r="CI242">
            <v>0</v>
          </cell>
          <cell r="CJ242">
            <v>0</v>
          </cell>
          <cell r="CK242">
            <v>0</v>
          </cell>
          <cell r="CV242">
            <v>4.8043594409186781E-4</v>
          </cell>
          <cell r="DG242">
            <v>20900597</v>
          </cell>
          <cell r="DR242">
            <v>8940572.0300000012</v>
          </cell>
          <cell r="EC242">
            <v>2.3377248043937517</v>
          </cell>
          <cell r="EN242">
            <v>2.4095909012463064E-2</v>
          </cell>
        </row>
        <row r="243">
          <cell r="B243">
            <v>37400</v>
          </cell>
          <cell r="C243" t="str">
            <v>Pitt County Schools</v>
          </cell>
          <cell r="D243">
            <v>8.0746685606175768E-3</v>
          </cell>
          <cell r="E243">
            <v>13971059.372262018</v>
          </cell>
          <cell r="F243">
            <v>10893555.395394547</v>
          </cell>
          <cell r="G243">
            <v>199670</v>
          </cell>
          <cell r="H243">
            <v>-3898422.0026807711</v>
          </cell>
          <cell r="I243">
            <v>-161324.05800575143</v>
          </cell>
          <cell r="J243">
            <v>11789619.540452775</v>
          </cell>
          <cell r="K243">
            <v>0</v>
          </cell>
          <cell r="L243">
            <v>-619446.1824435977</v>
          </cell>
          <cell r="M243">
            <v>111164.05623676958</v>
          </cell>
          <cell r="N243">
            <v>4190.5914895893102</v>
          </cell>
          <cell r="O243">
            <v>-1891.1681235822427</v>
          </cell>
          <cell r="P243">
            <v>0</v>
          </cell>
          <cell r="Q243">
            <v>0</v>
          </cell>
          <cell r="R243">
            <v>0</v>
          </cell>
          <cell r="S243">
            <v>32288175.544582002</v>
          </cell>
          <cell r="T243">
            <v>1466652</v>
          </cell>
          <cell r="U243">
            <v>58948097.702263869</v>
          </cell>
          <cell r="V243">
            <v>444656.22494707833</v>
          </cell>
          <cell r="W243">
            <v>0</v>
          </cell>
          <cell r="X243">
            <v>60859405.927210949</v>
          </cell>
          <cell r="Y243">
            <v>468304.48000000045</v>
          </cell>
          <cell r="Z243">
            <v>0</v>
          </cell>
          <cell r="AA243">
            <v>0</v>
          </cell>
          <cell r="AB243">
            <v>806620.29002875707</v>
          </cell>
          <cell r="AC243">
            <v>1274924.7700287574</v>
          </cell>
          <cell r="AD243" t="str">
            <v>N/A</v>
          </cell>
          <cell r="AE243">
            <v>11939129</v>
          </cell>
          <cell r="AF243">
            <v>11939130</v>
          </cell>
          <cell r="AG243">
            <v>11939130</v>
          </cell>
          <cell r="AH243">
            <v>11939130</v>
          </cell>
          <cell r="AI243">
            <v>11827965</v>
          </cell>
          <cell r="AJ243">
            <v>0</v>
          </cell>
          <cell r="AK243">
            <v>59584484</v>
          </cell>
          <cell r="AL243">
            <v>265951560</v>
          </cell>
          <cell r="AM243">
            <v>32288175.544582002</v>
          </cell>
          <cell r="AN243">
            <v>-6548688.5199999996</v>
          </cell>
          <cell r="AO243">
            <v>58586133.637182198</v>
          </cell>
          <cell r="AP243">
            <v>0</v>
          </cell>
          <cell r="AQ243">
            <v>998347.51999999955</v>
          </cell>
          <cell r="AR243">
            <v>0</v>
          </cell>
          <cell r="AS243">
            <v>0</v>
          </cell>
          <cell r="AT243">
            <v>351275528.18176419</v>
          </cell>
          <cell r="AU243">
            <v>8.0215842587854757E-3</v>
          </cell>
          <cell r="AV243">
            <v>0</v>
          </cell>
          <cell r="AW243">
            <v>0</v>
          </cell>
          <cell r="AY243">
            <v>0</v>
          </cell>
          <cell r="AZ243">
            <v>0</v>
          </cell>
          <cell r="BA243">
            <v>0</v>
          </cell>
          <cell r="BB243">
            <v>0</v>
          </cell>
          <cell r="BC243">
            <v>0</v>
          </cell>
          <cell r="BD243">
            <v>0</v>
          </cell>
          <cell r="BE243">
            <v>0</v>
          </cell>
          <cell r="BF243">
            <v>0</v>
          </cell>
          <cell r="BG243">
            <v>0</v>
          </cell>
          <cell r="BH243">
            <v>0</v>
          </cell>
          <cell r="BJ243">
            <v>0</v>
          </cell>
          <cell r="BL243">
            <v>0</v>
          </cell>
          <cell r="BM243">
            <v>0</v>
          </cell>
          <cell r="BN243">
            <v>0</v>
          </cell>
          <cell r="BO243">
            <v>0</v>
          </cell>
          <cell r="BQ243">
            <v>0</v>
          </cell>
          <cell r="BR243">
            <v>0</v>
          </cell>
          <cell r="BS243">
            <v>0</v>
          </cell>
          <cell r="BT243">
            <v>0</v>
          </cell>
          <cell r="CB243">
            <v>0</v>
          </cell>
          <cell r="CC243">
            <v>0</v>
          </cell>
          <cell r="CD243">
            <v>0</v>
          </cell>
          <cell r="CE243">
            <v>0</v>
          </cell>
          <cell r="CF243">
            <v>0</v>
          </cell>
          <cell r="CI243">
            <v>0</v>
          </cell>
          <cell r="CJ243">
            <v>0</v>
          </cell>
          <cell r="CK243">
            <v>0</v>
          </cell>
          <cell r="CV243">
            <v>8.0746685606175768E-3</v>
          </cell>
          <cell r="DG243">
            <v>351275528</v>
          </cell>
          <cell r="DR243">
            <v>113908109.3899996</v>
          </cell>
          <cell r="EC243">
            <v>3.083850042645337</v>
          </cell>
          <cell r="EN243">
            <v>2.4095909012463064E-2</v>
          </cell>
        </row>
        <row r="244">
          <cell r="B244">
            <v>37405</v>
          </cell>
          <cell r="C244" t="str">
            <v>Pitt Community College</v>
          </cell>
          <cell r="D244">
            <v>1.7930074196734541E-3</v>
          </cell>
          <cell r="E244">
            <v>3102320.9097821135</v>
          </cell>
          <cell r="F244">
            <v>2418950.759890053</v>
          </cell>
          <cell r="G244">
            <v>421243</v>
          </cell>
          <cell r="H244">
            <v>-865657.76952339185</v>
          </cell>
          <cell r="I244">
            <v>-35822.551824222472</v>
          </cell>
          <cell r="J244">
            <v>2617924.8290461339</v>
          </cell>
          <cell r="K244">
            <v>0</v>
          </cell>
          <cell r="L244">
            <v>-137550.11649974386</v>
          </cell>
          <cell r="M244">
            <v>24684.354055800464</v>
          </cell>
          <cell r="N244">
            <v>930.53499066212919</v>
          </cell>
          <cell r="O244">
            <v>-419.94026776171967</v>
          </cell>
          <cell r="P244">
            <v>0</v>
          </cell>
          <cell r="Q244">
            <v>0</v>
          </cell>
          <cell r="R244">
            <v>0</v>
          </cell>
          <cell r="S244">
            <v>7546604.0096496437</v>
          </cell>
          <cell r="T244">
            <v>2131272</v>
          </cell>
          <cell r="U244">
            <v>13089624.14523067</v>
          </cell>
          <cell r="V244">
            <v>98737.416223201857</v>
          </cell>
          <cell r="W244">
            <v>0</v>
          </cell>
          <cell r="X244">
            <v>15319633.561453871</v>
          </cell>
          <cell r="Y244">
            <v>25060.489999999991</v>
          </cell>
          <cell r="Z244">
            <v>0</v>
          </cell>
          <cell r="AA244">
            <v>0</v>
          </cell>
          <cell r="AB244">
            <v>179112.75912111232</v>
          </cell>
          <cell r="AC244">
            <v>204173.24912111231</v>
          </cell>
          <cell r="AD244" t="str">
            <v>N/A</v>
          </cell>
          <cell r="AE244">
            <v>3028029</v>
          </cell>
          <cell r="AF244">
            <v>3028030</v>
          </cell>
          <cell r="AG244">
            <v>3028030</v>
          </cell>
          <cell r="AH244">
            <v>3028030</v>
          </cell>
          <cell r="AI244">
            <v>3003345</v>
          </cell>
          <cell r="AJ244">
            <v>0</v>
          </cell>
          <cell r="AK244">
            <v>15115464</v>
          </cell>
          <cell r="AL244">
            <v>56888725</v>
          </cell>
          <cell r="AM244">
            <v>7546604.0096496437</v>
          </cell>
          <cell r="AN244">
            <v>-1548872.51</v>
          </cell>
          <cell r="AO244">
            <v>13009248.802332761</v>
          </cell>
          <cell r="AP244">
            <v>0</v>
          </cell>
          <cell r="AQ244">
            <v>2106211.5099999998</v>
          </cell>
          <cell r="AR244">
            <v>0</v>
          </cell>
          <cell r="AS244">
            <v>0</v>
          </cell>
          <cell r="AT244">
            <v>78001916.811982408</v>
          </cell>
          <cell r="AU244">
            <v>1.7158677328418088E-3</v>
          </cell>
          <cell r="AV244">
            <v>0</v>
          </cell>
          <cell r="AW244">
            <v>0</v>
          </cell>
          <cell r="AY244">
            <v>0</v>
          </cell>
          <cell r="AZ244">
            <v>0</v>
          </cell>
          <cell r="BA244">
            <v>0</v>
          </cell>
          <cell r="BB244">
            <v>0</v>
          </cell>
          <cell r="BC244">
            <v>0</v>
          </cell>
          <cell r="BD244">
            <v>0</v>
          </cell>
          <cell r="BE244">
            <v>0</v>
          </cell>
          <cell r="BF244">
            <v>0</v>
          </cell>
          <cell r="BG244">
            <v>0</v>
          </cell>
          <cell r="BH244">
            <v>0</v>
          </cell>
          <cell r="BJ244">
            <v>0</v>
          </cell>
          <cell r="BL244">
            <v>0</v>
          </cell>
          <cell r="BM244">
            <v>0</v>
          </cell>
          <cell r="BN244">
            <v>0</v>
          </cell>
          <cell r="BO244">
            <v>0</v>
          </cell>
          <cell r="BQ244">
            <v>0</v>
          </cell>
          <cell r="BR244">
            <v>0</v>
          </cell>
          <cell r="BS244">
            <v>0</v>
          </cell>
          <cell r="BT244">
            <v>0</v>
          </cell>
          <cell r="CB244">
            <v>0</v>
          </cell>
          <cell r="CC244">
            <v>0</v>
          </cell>
          <cell r="CD244">
            <v>0</v>
          </cell>
          <cell r="CE244">
            <v>0</v>
          </cell>
          <cell r="CF244">
            <v>0</v>
          </cell>
          <cell r="CI244">
            <v>0</v>
          </cell>
          <cell r="CJ244">
            <v>0</v>
          </cell>
          <cell r="CK244">
            <v>0</v>
          </cell>
          <cell r="CV244">
            <v>1.7930074196734541E-3</v>
          </cell>
          <cell r="DG244">
            <v>78001917</v>
          </cell>
          <cell r="DR244">
            <v>26844527.370000001</v>
          </cell>
          <cell r="EC244">
            <v>2.9056915744834733</v>
          </cell>
          <cell r="EN244">
            <v>2.4095909012463064E-2</v>
          </cell>
        </row>
        <row r="245">
          <cell r="B245">
            <v>37500</v>
          </cell>
          <cell r="C245" t="str">
            <v>Polk County Schools</v>
          </cell>
          <cell r="D245">
            <v>9.118318190722808E-4</v>
          </cell>
          <cell r="E245">
            <v>1577681.6579084671</v>
          </cell>
          <cell r="F245">
            <v>1230154.5701570632</v>
          </cell>
          <cell r="G245">
            <v>-137069</v>
          </cell>
          <cell r="H245">
            <v>-440229.24278937042</v>
          </cell>
          <cell r="I245">
            <v>-18217.516690277098</v>
          </cell>
          <cell r="J245">
            <v>1331342.5995182833</v>
          </cell>
          <cell r="K245">
            <v>0</v>
          </cell>
          <cell r="L245">
            <v>-69950.950322563527</v>
          </cell>
          <cell r="M245">
            <v>12553.199286494846</v>
          </cell>
          <cell r="N245">
            <v>473.2224774621323</v>
          </cell>
          <cell r="O245">
            <v>-213.56013034491889</v>
          </cell>
          <cell r="P245">
            <v>0</v>
          </cell>
          <cell r="Q245">
            <v>0</v>
          </cell>
          <cell r="R245">
            <v>0</v>
          </cell>
          <cell r="S245">
            <v>3486524.9794152151</v>
          </cell>
          <cell r="T245">
            <v>32310.280000000028</v>
          </cell>
          <cell r="U245">
            <v>6656712.9975914164</v>
          </cell>
          <cell r="V245">
            <v>50212.797145979384</v>
          </cell>
          <cell r="W245">
            <v>0</v>
          </cell>
          <cell r="X245">
            <v>6739236.0747373961</v>
          </cell>
          <cell r="Y245">
            <v>717656</v>
          </cell>
          <cell r="Z245">
            <v>0</v>
          </cell>
          <cell r="AA245">
            <v>0</v>
          </cell>
          <cell r="AB245">
            <v>91087.583451385493</v>
          </cell>
          <cell r="AC245">
            <v>808743.58345138549</v>
          </cell>
          <cell r="AD245" t="str">
            <v>N/A</v>
          </cell>
          <cell r="AE245">
            <v>1188609</v>
          </cell>
          <cell r="AF245">
            <v>1188609</v>
          </cell>
          <cell r="AG245">
            <v>1188609</v>
          </cell>
          <cell r="AH245">
            <v>1188609</v>
          </cell>
          <cell r="AI245">
            <v>1176056</v>
          </cell>
          <cell r="AJ245">
            <v>0</v>
          </cell>
          <cell r="AK245">
            <v>5930492</v>
          </cell>
          <cell r="AL245">
            <v>31092509</v>
          </cell>
          <cell r="AM245">
            <v>3486524.9794152151</v>
          </cell>
          <cell r="AN245">
            <v>-841742.28</v>
          </cell>
          <cell r="AO245">
            <v>6615838.2112860112</v>
          </cell>
          <cell r="AP245">
            <v>0</v>
          </cell>
          <cell r="AQ245">
            <v>-685345.72</v>
          </cell>
          <cell r="AR245">
            <v>0</v>
          </cell>
          <cell r="AS245">
            <v>0</v>
          </cell>
          <cell r="AT245">
            <v>39667784.190701224</v>
          </cell>
          <cell r="AU245">
            <v>9.3780679031075706E-4</v>
          </cell>
          <cell r="AV245">
            <v>0</v>
          </cell>
          <cell r="AW245">
            <v>0</v>
          </cell>
          <cell r="AY245">
            <v>0</v>
          </cell>
          <cell r="AZ245">
            <v>0</v>
          </cell>
          <cell r="BA245">
            <v>0</v>
          </cell>
          <cell r="BB245">
            <v>0</v>
          </cell>
          <cell r="BC245">
            <v>0</v>
          </cell>
          <cell r="BD245">
            <v>0</v>
          </cell>
          <cell r="BE245">
            <v>0</v>
          </cell>
          <cell r="BF245">
            <v>0</v>
          </cell>
          <cell r="BG245">
            <v>0</v>
          </cell>
          <cell r="BH245">
            <v>0</v>
          </cell>
          <cell r="BJ245">
            <v>0</v>
          </cell>
          <cell r="BL245">
            <v>0</v>
          </cell>
          <cell r="BM245">
            <v>0</v>
          </cell>
          <cell r="BN245">
            <v>0</v>
          </cell>
          <cell r="BO245">
            <v>0</v>
          </cell>
          <cell r="BQ245">
            <v>0</v>
          </cell>
          <cell r="BR245">
            <v>0</v>
          </cell>
          <cell r="BS245">
            <v>0</v>
          </cell>
          <cell r="BT245">
            <v>0</v>
          </cell>
          <cell r="CB245">
            <v>0</v>
          </cell>
          <cell r="CC245">
            <v>0</v>
          </cell>
          <cell r="CD245">
            <v>0</v>
          </cell>
          <cell r="CE245">
            <v>0</v>
          </cell>
          <cell r="CF245">
            <v>0</v>
          </cell>
          <cell r="CI245">
            <v>0</v>
          </cell>
          <cell r="CJ245">
            <v>0</v>
          </cell>
          <cell r="CK245">
            <v>0</v>
          </cell>
          <cell r="CV245">
            <v>9.118318190722808E-4</v>
          </cell>
          <cell r="DG245">
            <v>39667783</v>
          </cell>
          <cell r="DR245">
            <v>14478684.469999995</v>
          </cell>
          <cell r="EC245">
            <v>2.7397366854835545</v>
          </cell>
          <cell r="EN245">
            <v>2.4095909012463064E-2</v>
          </cell>
        </row>
        <row r="246">
          <cell r="B246">
            <v>37600</v>
          </cell>
          <cell r="C246" t="str">
            <v>Randolph County Schools</v>
          </cell>
          <cell r="D246">
            <v>5.5740698920838461E-3</v>
          </cell>
          <cell r="E246">
            <v>9644440.6136077214</v>
          </cell>
          <cell r="F246">
            <v>7519991.5255186781</v>
          </cell>
          <cell r="G246">
            <v>-384987</v>
          </cell>
          <cell r="H246">
            <v>-2691141.6299814181</v>
          </cell>
          <cell r="I246">
            <v>-111364.51828926471</v>
          </cell>
          <cell r="J246">
            <v>8138558.6078513926</v>
          </cell>
          <cell r="K246">
            <v>0</v>
          </cell>
          <cell r="L246">
            <v>-427613.37996776565</v>
          </cell>
          <cell r="M246">
            <v>76738.285206334345</v>
          </cell>
          <cell r="N246">
            <v>2892.8307925936742</v>
          </cell>
          <cell r="O246">
            <v>-1305.5029094249576</v>
          </cell>
          <cell r="P246">
            <v>0</v>
          </cell>
          <cell r="Q246">
            <v>0</v>
          </cell>
          <cell r="R246">
            <v>0</v>
          </cell>
          <cell r="S246">
            <v>21766209.831828848</v>
          </cell>
          <cell r="T246">
            <v>0</v>
          </cell>
          <cell r="U246">
            <v>40692793.039256968</v>
          </cell>
          <cell r="V246">
            <v>306953.14082533738</v>
          </cell>
          <cell r="W246">
            <v>0</v>
          </cell>
          <cell r="X246">
            <v>40999746.180082306</v>
          </cell>
          <cell r="Y246">
            <v>1924935.5700000003</v>
          </cell>
          <cell r="Z246">
            <v>0</v>
          </cell>
          <cell r="AA246">
            <v>0</v>
          </cell>
          <cell r="AB246">
            <v>556822.59144632355</v>
          </cell>
          <cell r="AC246">
            <v>2481758.1614463236</v>
          </cell>
          <cell r="AD246" t="str">
            <v>N/A</v>
          </cell>
          <cell r="AE246">
            <v>7718945</v>
          </cell>
          <cell r="AF246">
            <v>7718945</v>
          </cell>
          <cell r="AG246">
            <v>7718945</v>
          </cell>
          <cell r="AH246">
            <v>7718945</v>
          </cell>
          <cell r="AI246">
            <v>7642207</v>
          </cell>
          <cell r="AJ246">
            <v>0</v>
          </cell>
          <cell r="AK246">
            <v>38517987</v>
          </cell>
          <cell r="AL246">
            <v>186878911</v>
          </cell>
          <cell r="AM246">
            <v>21766209.831828848</v>
          </cell>
          <cell r="AN246">
            <v>-4672122.43</v>
          </cell>
          <cell r="AO246">
            <v>40442923.588635981</v>
          </cell>
          <cell r="AP246">
            <v>0</v>
          </cell>
          <cell r="AQ246">
            <v>-1924935.5700000003</v>
          </cell>
          <cell r="AR246">
            <v>0</v>
          </cell>
          <cell r="AS246">
            <v>0</v>
          </cell>
          <cell r="AT246">
            <v>242490986.42046481</v>
          </cell>
          <cell r="AU246">
            <v>5.6366089039696851E-3</v>
          </cell>
          <cell r="AV246">
            <v>0</v>
          </cell>
          <cell r="AW246">
            <v>0</v>
          </cell>
          <cell r="AY246">
            <v>0</v>
          </cell>
          <cell r="AZ246">
            <v>0</v>
          </cell>
          <cell r="BA246">
            <v>0</v>
          </cell>
          <cell r="BB246">
            <v>0</v>
          </cell>
          <cell r="BC246">
            <v>0</v>
          </cell>
          <cell r="BD246">
            <v>0</v>
          </cell>
          <cell r="BE246">
            <v>0</v>
          </cell>
          <cell r="BF246">
            <v>0</v>
          </cell>
          <cell r="BG246">
            <v>0</v>
          </cell>
          <cell r="BH246">
            <v>0</v>
          </cell>
          <cell r="BJ246">
            <v>0</v>
          </cell>
          <cell r="BL246">
            <v>0</v>
          </cell>
          <cell r="BM246">
            <v>0</v>
          </cell>
          <cell r="BN246">
            <v>0</v>
          </cell>
          <cell r="BO246">
            <v>0</v>
          </cell>
          <cell r="BQ246">
            <v>0</v>
          </cell>
          <cell r="BR246">
            <v>0</v>
          </cell>
          <cell r="BS246">
            <v>0</v>
          </cell>
          <cell r="BT246">
            <v>0</v>
          </cell>
          <cell r="CB246">
            <v>0</v>
          </cell>
          <cell r="CC246">
            <v>0</v>
          </cell>
          <cell r="CD246">
            <v>0</v>
          </cell>
          <cell r="CE246">
            <v>0</v>
          </cell>
          <cell r="CF246">
            <v>0</v>
          </cell>
          <cell r="CI246">
            <v>0</v>
          </cell>
          <cell r="CJ246">
            <v>0</v>
          </cell>
          <cell r="CK246">
            <v>0</v>
          </cell>
          <cell r="CV246">
            <v>5.5740698920838461E-3</v>
          </cell>
          <cell r="DG246">
            <v>242490987</v>
          </cell>
          <cell r="DR246">
            <v>81665226.429999739</v>
          </cell>
          <cell r="EC246">
            <v>2.9693297576031807</v>
          </cell>
          <cell r="EN246">
            <v>2.4095909012463064E-2</v>
          </cell>
        </row>
        <row r="247">
          <cell r="B247">
            <v>37601</v>
          </cell>
          <cell r="C247" t="str">
            <v>Uwharrie Charter Academy</v>
          </cell>
          <cell r="D247">
            <v>1.7666679564248822E-4</v>
          </cell>
          <cell r="E247">
            <v>305674.74968157778</v>
          </cell>
          <cell r="F247">
            <v>238341.61246503211</v>
          </cell>
          <cell r="G247">
            <v>597034</v>
          </cell>
          <cell r="H247">
            <v>-85294.116793210866</v>
          </cell>
          <cell r="I247">
            <v>-3529.6314856716772</v>
          </cell>
          <cell r="J247">
            <v>257946.72442834658</v>
          </cell>
          <cell r="K247">
            <v>0</v>
          </cell>
          <cell r="L247">
            <v>-13552.94911533961</v>
          </cell>
          <cell r="M247">
            <v>2432.1738358099724</v>
          </cell>
          <cell r="N247">
            <v>91.686533602538532</v>
          </cell>
          <cell r="O247">
            <v>-41.377130207427165</v>
          </cell>
          <cell r="P247">
            <v>0</v>
          </cell>
          <cell r="Q247">
            <v>0</v>
          </cell>
          <cell r="R247">
            <v>0</v>
          </cell>
          <cell r="S247">
            <v>1299102.8724199396</v>
          </cell>
          <cell r="T247">
            <v>3010156</v>
          </cell>
          <cell r="U247">
            <v>1289733.6221417328</v>
          </cell>
          <cell r="V247">
            <v>9728.6953432398896</v>
          </cell>
          <cell r="W247">
            <v>0</v>
          </cell>
          <cell r="X247">
            <v>4309618.317484973</v>
          </cell>
          <cell r="Y247">
            <v>24983.589999999997</v>
          </cell>
          <cell r="Z247">
            <v>0</v>
          </cell>
          <cell r="AA247">
            <v>0</v>
          </cell>
          <cell r="AB247">
            <v>17648.157428358387</v>
          </cell>
          <cell r="AC247">
            <v>42631.747428358387</v>
          </cell>
          <cell r="AD247" t="str">
            <v>N/A</v>
          </cell>
          <cell r="AE247">
            <v>853883</v>
          </cell>
          <cell r="AF247">
            <v>853883</v>
          </cell>
          <cell r="AG247">
            <v>853883</v>
          </cell>
          <cell r="AH247">
            <v>853883</v>
          </cell>
          <cell r="AI247">
            <v>851451</v>
          </cell>
          <cell r="AJ247">
            <v>0</v>
          </cell>
          <cell r="AK247">
            <v>4266983</v>
          </cell>
          <cell r="AL247">
            <v>2245111</v>
          </cell>
          <cell r="AM247">
            <v>1299102.8724199396</v>
          </cell>
          <cell r="AN247">
            <v>-125594.41</v>
          </cell>
          <cell r="AO247">
            <v>1281814.1600566145</v>
          </cell>
          <cell r="AP247">
            <v>0</v>
          </cell>
          <cell r="AQ247">
            <v>2985172.41</v>
          </cell>
          <cell r="AR247">
            <v>0</v>
          </cell>
          <cell r="AS247">
            <v>0</v>
          </cell>
          <cell r="AT247">
            <v>7685606.0324765537</v>
          </cell>
          <cell r="AU247">
            <v>6.7716651203526758E-5</v>
          </cell>
          <cell r="AV247">
            <v>0</v>
          </cell>
          <cell r="AW247">
            <v>0</v>
          </cell>
          <cell r="AY247">
            <v>0</v>
          </cell>
          <cell r="AZ247">
            <v>0</v>
          </cell>
          <cell r="BA247">
            <v>0</v>
          </cell>
          <cell r="BB247">
            <v>0</v>
          </cell>
          <cell r="BC247">
            <v>0</v>
          </cell>
          <cell r="BD247">
            <v>0</v>
          </cell>
          <cell r="BE247">
            <v>0</v>
          </cell>
          <cell r="BF247">
            <v>0</v>
          </cell>
          <cell r="BG247">
            <v>0</v>
          </cell>
          <cell r="BH247">
            <v>0</v>
          </cell>
          <cell r="BJ247">
            <v>0</v>
          </cell>
          <cell r="BL247">
            <v>0</v>
          </cell>
          <cell r="BM247">
            <v>0</v>
          </cell>
          <cell r="BN247">
            <v>0</v>
          </cell>
          <cell r="BO247">
            <v>0</v>
          </cell>
          <cell r="BQ247">
            <v>0</v>
          </cell>
          <cell r="BR247">
            <v>0</v>
          </cell>
          <cell r="BS247">
            <v>0</v>
          </cell>
          <cell r="BT247">
            <v>0</v>
          </cell>
          <cell r="CB247">
            <v>0</v>
          </cell>
          <cell r="CC247">
            <v>0</v>
          </cell>
          <cell r="CD247">
            <v>0</v>
          </cell>
          <cell r="CE247">
            <v>0</v>
          </cell>
          <cell r="CF247">
            <v>0</v>
          </cell>
          <cell r="CI247">
            <v>0</v>
          </cell>
          <cell r="CJ247">
            <v>0</v>
          </cell>
          <cell r="CK247">
            <v>0</v>
          </cell>
          <cell r="CV247">
            <v>1.7666679564248822E-4</v>
          </cell>
          <cell r="DG247">
            <v>7685606</v>
          </cell>
          <cell r="DR247">
            <v>2114213.23</v>
          </cell>
          <cell r="EC247">
            <v>3.6352085451664684</v>
          </cell>
          <cell r="EN247">
            <v>2.4095909012463064E-2</v>
          </cell>
        </row>
        <row r="248">
          <cell r="B248">
            <v>37605</v>
          </cell>
          <cell r="C248" t="str">
            <v>Randolph Community College</v>
          </cell>
          <cell r="D248">
            <v>6.714855743055173E-4</v>
          </cell>
          <cell r="E248">
            <v>1161826.6131684203</v>
          </cell>
          <cell r="F248">
            <v>905902.8548344539</v>
          </cell>
          <cell r="G248">
            <v>135756</v>
          </cell>
          <cell r="H248">
            <v>-324190.90860556014</v>
          </cell>
          <cell r="I248">
            <v>-13415.631480854663</v>
          </cell>
          <cell r="J248">
            <v>980419.12043000257</v>
          </cell>
          <cell r="K248">
            <v>0</v>
          </cell>
          <cell r="L248">
            <v>-51512.84816793599</v>
          </cell>
          <cell r="M248">
            <v>9244.3497319930793</v>
          </cell>
          <cell r="N248">
            <v>348.48758335307735</v>
          </cell>
          <cell r="O248">
            <v>-157.26863635809519</v>
          </cell>
          <cell r="P248">
            <v>0</v>
          </cell>
          <cell r="Q248">
            <v>0</v>
          </cell>
          <cell r="R248">
            <v>0</v>
          </cell>
          <cell r="S248">
            <v>2804220.7688575145</v>
          </cell>
          <cell r="T248">
            <v>687047</v>
          </cell>
          <cell r="U248">
            <v>4902095.6021500127</v>
          </cell>
          <cell r="V248">
            <v>36977.398927972317</v>
          </cell>
          <cell r="W248">
            <v>0</v>
          </cell>
          <cell r="X248">
            <v>5626120.0010779854</v>
          </cell>
          <cell r="Y248">
            <v>8266.0600000000559</v>
          </cell>
          <cell r="Z248">
            <v>0</v>
          </cell>
          <cell r="AA248">
            <v>0</v>
          </cell>
          <cell r="AB248">
            <v>67078.157404273312</v>
          </cell>
          <cell r="AC248">
            <v>75344.217404273368</v>
          </cell>
          <cell r="AD248" t="str">
            <v>N/A</v>
          </cell>
          <cell r="AE248">
            <v>1112004</v>
          </cell>
          <cell r="AF248">
            <v>1112005</v>
          </cell>
          <cell r="AG248">
            <v>1112005</v>
          </cell>
          <cell r="AH248">
            <v>1112005</v>
          </cell>
          <cell r="AI248">
            <v>1102760</v>
          </cell>
          <cell r="AJ248">
            <v>0</v>
          </cell>
          <cell r="AK248">
            <v>5550779</v>
          </cell>
          <cell r="AL248">
            <v>21438308</v>
          </cell>
          <cell r="AM248">
            <v>2804220.7688575145</v>
          </cell>
          <cell r="AN248">
            <v>-581399.93999999994</v>
          </cell>
          <cell r="AO248">
            <v>4871994.8436737126</v>
          </cell>
          <cell r="AP248">
            <v>0</v>
          </cell>
          <cell r="AQ248">
            <v>678780.94</v>
          </cell>
          <cell r="AR248">
            <v>0</v>
          </cell>
          <cell r="AS248">
            <v>0</v>
          </cell>
          <cell r="AT248">
            <v>29211904.61253123</v>
          </cell>
          <cell r="AU248">
            <v>6.4661847757700589E-4</v>
          </cell>
          <cell r="AV248">
            <v>0</v>
          </cell>
          <cell r="AW248">
            <v>0</v>
          </cell>
          <cell r="AY248">
            <v>0</v>
          </cell>
          <cell r="AZ248">
            <v>0</v>
          </cell>
          <cell r="BA248">
            <v>0</v>
          </cell>
          <cell r="BB248">
            <v>0</v>
          </cell>
          <cell r="BC248">
            <v>0</v>
          </cell>
          <cell r="BD248">
            <v>0</v>
          </cell>
          <cell r="BE248">
            <v>0</v>
          </cell>
          <cell r="BF248">
            <v>0</v>
          </cell>
          <cell r="BG248">
            <v>0</v>
          </cell>
          <cell r="BH248">
            <v>0</v>
          </cell>
          <cell r="BJ248">
            <v>0</v>
          </cell>
          <cell r="BL248">
            <v>0</v>
          </cell>
          <cell r="BM248">
            <v>0</v>
          </cell>
          <cell r="BN248">
            <v>0</v>
          </cell>
          <cell r="BO248">
            <v>0</v>
          </cell>
          <cell r="BQ248">
            <v>0</v>
          </cell>
          <cell r="BR248">
            <v>0</v>
          </cell>
          <cell r="BS248">
            <v>0</v>
          </cell>
          <cell r="BT248">
            <v>0</v>
          </cell>
          <cell r="CB248">
            <v>0</v>
          </cell>
          <cell r="CC248">
            <v>0</v>
          </cell>
          <cell r="CD248">
            <v>0</v>
          </cell>
          <cell r="CE248">
            <v>0</v>
          </cell>
          <cell r="CF248">
            <v>0</v>
          </cell>
          <cell r="CI248">
            <v>0</v>
          </cell>
          <cell r="CJ248">
            <v>0</v>
          </cell>
          <cell r="CK248">
            <v>0</v>
          </cell>
          <cell r="CV248">
            <v>6.714855743055173E-4</v>
          </cell>
          <cell r="DG248">
            <v>29211905</v>
          </cell>
          <cell r="DR248">
            <v>9863149.0599999987</v>
          </cell>
          <cell r="EC248">
            <v>2.9617219431944797</v>
          </cell>
          <cell r="EN248">
            <v>2.4095909012463064E-2</v>
          </cell>
        </row>
        <row r="249">
          <cell r="B249">
            <v>37610</v>
          </cell>
          <cell r="C249" t="str">
            <v>Asheboro City Schools</v>
          </cell>
          <cell r="D249">
            <v>1.707319596015172E-3</v>
          </cell>
          <cell r="E249">
            <v>2954060.9951091306</v>
          </cell>
          <cell r="F249">
            <v>2303349.1043267562</v>
          </cell>
          <cell r="G249">
            <v>-578780</v>
          </cell>
          <cell r="H249">
            <v>-824287.98516586178</v>
          </cell>
          <cell r="I249">
            <v>-34110.592091081664</v>
          </cell>
          <cell r="J249">
            <v>2492814.2028208403</v>
          </cell>
          <cell r="K249">
            <v>0</v>
          </cell>
          <cell r="L249">
            <v>-130976.59650340567</v>
          </cell>
          <cell r="M249">
            <v>23504.688788248339</v>
          </cell>
          <cell r="N249">
            <v>886.06472393995398</v>
          </cell>
          <cell r="O249">
            <v>-399.87132258271345</v>
          </cell>
          <cell r="P249">
            <v>0</v>
          </cell>
          <cell r="Q249">
            <v>0</v>
          </cell>
          <cell r="R249">
            <v>0</v>
          </cell>
          <cell r="S249">
            <v>6206060.0106859831</v>
          </cell>
          <cell r="T249">
            <v>0</v>
          </cell>
          <cell r="U249">
            <v>12464071.014104202</v>
          </cell>
          <cell r="V249">
            <v>94018.755152993355</v>
          </cell>
          <cell r="W249">
            <v>0</v>
          </cell>
          <cell r="X249">
            <v>12558089.769257195</v>
          </cell>
          <cell r="Y249">
            <v>2893896.16</v>
          </cell>
          <cell r="Z249">
            <v>0</v>
          </cell>
          <cell r="AA249">
            <v>0</v>
          </cell>
          <cell r="AB249">
            <v>170552.96045540832</v>
          </cell>
          <cell r="AC249">
            <v>3064449.1204554085</v>
          </cell>
          <cell r="AD249" t="str">
            <v>N/A</v>
          </cell>
          <cell r="AE249">
            <v>1903429</v>
          </cell>
          <cell r="AF249">
            <v>1903428</v>
          </cell>
          <cell r="AG249">
            <v>1903428</v>
          </cell>
          <cell r="AH249">
            <v>1903428</v>
          </cell>
          <cell r="AI249">
            <v>1879924</v>
          </cell>
          <cell r="AJ249">
            <v>0</v>
          </cell>
          <cell r="AK249">
            <v>9493637</v>
          </cell>
          <cell r="AL249">
            <v>59914805</v>
          </cell>
          <cell r="AM249">
            <v>6206060.0106859831</v>
          </cell>
          <cell r="AN249">
            <v>-1340299.8400000001</v>
          </cell>
          <cell r="AO249">
            <v>12387536.808801789</v>
          </cell>
          <cell r="AP249">
            <v>0</v>
          </cell>
          <cell r="AQ249">
            <v>-2893896.16</v>
          </cell>
          <cell r="AR249">
            <v>0</v>
          </cell>
          <cell r="AS249">
            <v>0</v>
          </cell>
          <cell r="AT249">
            <v>74274205.819487765</v>
          </cell>
          <cell r="AU249">
            <v>1.8071398300985161E-3</v>
          </cell>
          <cell r="AV249">
            <v>0</v>
          </cell>
          <cell r="AW249">
            <v>0</v>
          </cell>
          <cell r="AY249">
            <v>0</v>
          </cell>
          <cell r="AZ249">
            <v>0</v>
          </cell>
          <cell r="BA249">
            <v>0</v>
          </cell>
          <cell r="BB249">
            <v>0</v>
          </cell>
          <cell r="BC249">
            <v>0</v>
          </cell>
          <cell r="BD249">
            <v>0</v>
          </cell>
          <cell r="BE249">
            <v>0</v>
          </cell>
          <cell r="BF249">
            <v>0</v>
          </cell>
          <cell r="BG249">
            <v>0</v>
          </cell>
          <cell r="BH249">
            <v>0</v>
          </cell>
          <cell r="BJ249">
            <v>0</v>
          </cell>
          <cell r="BL249">
            <v>0</v>
          </cell>
          <cell r="BM249">
            <v>0</v>
          </cell>
          <cell r="BN249">
            <v>0</v>
          </cell>
          <cell r="BO249">
            <v>0</v>
          </cell>
          <cell r="BQ249">
            <v>0</v>
          </cell>
          <cell r="BR249">
            <v>0</v>
          </cell>
          <cell r="BS249">
            <v>0</v>
          </cell>
          <cell r="BT249">
            <v>0</v>
          </cell>
          <cell r="CB249">
            <v>0</v>
          </cell>
          <cell r="CC249">
            <v>0</v>
          </cell>
          <cell r="CD249">
            <v>0</v>
          </cell>
          <cell r="CE249">
            <v>0</v>
          </cell>
          <cell r="CF249">
            <v>0</v>
          </cell>
          <cell r="CI249">
            <v>0</v>
          </cell>
          <cell r="CJ249">
            <v>0</v>
          </cell>
          <cell r="CK249">
            <v>0</v>
          </cell>
          <cell r="CV249">
            <v>1.707319596015172E-3</v>
          </cell>
          <cell r="DG249">
            <v>74274206</v>
          </cell>
          <cell r="DR249">
            <v>23483385.259999994</v>
          </cell>
          <cell r="EC249">
            <v>3.1628406712942554</v>
          </cell>
          <cell r="EN249">
            <v>2.4095909012463064E-2</v>
          </cell>
        </row>
        <row r="250">
          <cell r="B250">
            <v>37700</v>
          </cell>
          <cell r="C250" t="str">
            <v>Richmond County Schools</v>
          </cell>
          <cell r="D250">
            <v>2.3816434519789462E-3</v>
          </cell>
          <cell r="E250">
            <v>4120798.4973456315</v>
          </cell>
          <cell r="F250">
            <v>3213081.0919906064</v>
          </cell>
          <cell r="G250">
            <v>220049</v>
          </cell>
          <cell r="H250">
            <v>-1149849.2063215023</v>
          </cell>
          <cell r="I250">
            <v>-47582.92969076163</v>
          </cell>
          <cell r="J250">
            <v>3477377.4265844086</v>
          </cell>
          <cell r="K250">
            <v>0</v>
          </cell>
          <cell r="L250">
            <v>-182707.18274005721</v>
          </cell>
          <cell r="M250">
            <v>32788.113176929262</v>
          </cell>
          <cell r="N250">
            <v>1236.0253187080334</v>
          </cell>
          <cell r="O250">
            <v>-557.80471288798901</v>
          </cell>
          <cell r="P250">
            <v>0</v>
          </cell>
          <cell r="Q250">
            <v>0</v>
          </cell>
          <cell r="R250">
            <v>0</v>
          </cell>
          <cell r="S250">
            <v>9684633.0309510753</v>
          </cell>
          <cell r="T250">
            <v>1125107</v>
          </cell>
          <cell r="U250">
            <v>17386887.132922042</v>
          </cell>
          <cell r="V250">
            <v>131152.45270771705</v>
          </cell>
          <cell r="W250">
            <v>0</v>
          </cell>
          <cell r="X250">
            <v>18643146.585629757</v>
          </cell>
          <cell r="Y250">
            <v>24862.29000000027</v>
          </cell>
          <cell r="Z250">
            <v>0</v>
          </cell>
          <cell r="AA250">
            <v>0</v>
          </cell>
          <cell r="AB250">
            <v>237914.64845380813</v>
          </cell>
          <cell r="AC250">
            <v>262776.93845380843</v>
          </cell>
          <cell r="AD250" t="str">
            <v>N/A</v>
          </cell>
          <cell r="AE250">
            <v>3682632</v>
          </cell>
          <cell r="AF250">
            <v>3682632</v>
          </cell>
          <cell r="AG250">
            <v>3682632</v>
          </cell>
          <cell r="AH250">
            <v>3682632</v>
          </cell>
          <cell r="AI250">
            <v>3649843</v>
          </cell>
          <cell r="AJ250">
            <v>0</v>
          </cell>
          <cell r="AK250">
            <v>18380371</v>
          </cell>
          <cell r="AL250">
            <v>77612052</v>
          </cell>
          <cell r="AM250">
            <v>9684633.0309510753</v>
          </cell>
          <cell r="AN250">
            <v>-2067469.7099999997</v>
          </cell>
          <cell r="AO250">
            <v>17280124.937175956</v>
          </cell>
          <cell r="AP250">
            <v>0</v>
          </cell>
          <cell r="AQ250">
            <v>1100244.7099999997</v>
          </cell>
          <cell r="AR250">
            <v>0</v>
          </cell>
          <cell r="AS250">
            <v>0</v>
          </cell>
          <cell r="AT250">
            <v>103609584.96812704</v>
          </cell>
          <cell r="AU250">
            <v>2.3409210972182718E-3</v>
          </cell>
          <cell r="AV250">
            <v>0</v>
          </cell>
          <cell r="AW250">
            <v>0</v>
          </cell>
          <cell r="AY250">
            <v>0</v>
          </cell>
          <cell r="AZ250">
            <v>0</v>
          </cell>
          <cell r="BA250">
            <v>0</v>
          </cell>
          <cell r="BB250">
            <v>0</v>
          </cell>
          <cell r="BC250">
            <v>0</v>
          </cell>
          <cell r="BD250">
            <v>0</v>
          </cell>
          <cell r="BE250">
            <v>0</v>
          </cell>
          <cell r="BF250">
            <v>0</v>
          </cell>
          <cell r="BG250">
            <v>0</v>
          </cell>
          <cell r="BH250">
            <v>0</v>
          </cell>
          <cell r="BJ250">
            <v>0</v>
          </cell>
          <cell r="BL250">
            <v>0</v>
          </cell>
          <cell r="BM250">
            <v>0</v>
          </cell>
          <cell r="BN250">
            <v>0</v>
          </cell>
          <cell r="BO250">
            <v>0</v>
          </cell>
          <cell r="BQ250">
            <v>0</v>
          </cell>
          <cell r="BR250">
            <v>0</v>
          </cell>
          <cell r="BS250">
            <v>0</v>
          </cell>
          <cell r="BT250">
            <v>0</v>
          </cell>
          <cell r="CB250">
            <v>0</v>
          </cell>
          <cell r="CC250">
            <v>0</v>
          </cell>
          <cell r="CD250">
            <v>0</v>
          </cell>
          <cell r="CE250">
            <v>0</v>
          </cell>
          <cell r="CF250">
            <v>0</v>
          </cell>
          <cell r="CI250">
            <v>0</v>
          </cell>
          <cell r="CJ250">
            <v>0</v>
          </cell>
          <cell r="CK250">
            <v>0</v>
          </cell>
          <cell r="CV250">
            <v>2.3816434519789462E-3</v>
          </cell>
          <cell r="DG250">
            <v>103609585</v>
          </cell>
          <cell r="DR250">
            <v>35867836.239999972</v>
          </cell>
          <cell r="EC250">
            <v>2.8886488804823451</v>
          </cell>
          <cell r="EN250">
            <v>2.4095909012463064E-2</v>
          </cell>
        </row>
        <row r="251">
          <cell r="B251">
            <v>37705</v>
          </cell>
          <cell r="C251" t="str">
            <v>Richmond Technical College</v>
          </cell>
          <cell r="D251">
            <v>6.9131020644434534E-4</v>
          </cell>
          <cell r="E251">
            <v>1196127.8492582438</v>
          </cell>
          <cell r="F251">
            <v>932648.31525507639</v>
          </cell>
          <cell r="G251">
            <v>84828</v>
          </cell>
          <cell r="H251">
            <v>-333762.17231067357</v>
          </cell>
          <cell r="I251">
            <v>-13811.708432013433</v>
          </cell>
          <cell r="J251">
            <v>1009364.5649013902</v>
          </cell>
          <cell r="K251">
            <v>0</v>
          </cell>
          <cell r="L251">
            <v>-53033.689872404226</v>
          </cell>
          <cell r="M251">
            <v>9517.2756738332737</v>
          </cell>
          <cell r="N251">
            <v>358.77617094048634</v>
          </cell>
          <cell r="O251">
            <v>-161.91176345133013</v>
          </cell>
          <cell r="P251">
            <v>0</v>
          </cell>
          <cell r="Q251">
            <v>0</v>
          </cell>
          <cell r="R251">
            <v>0</v>
          </cell>
          <cell r="S251">
            <v>2832075.2988809417</v>
          </cell>
          <cell r="T251">
            <v>424136.19000000006</v>
          </cell>
          <cell r="U251">
            <v>5046822.8245069506</v>
          </cell>
          <cell r="V251">
            <v>38069.102695333095</v>
          </cell>
          <cell r="W251">
            <v>0</v>
          </cell>
          <cell r="X251">
            <v>5509028.1172022838</v>
          </cell>
          <cell r="Y251">
            <v>0</v>
          </cell>
          <cell r="Z251">
            <v>0</v>
          </cell>
          <cell r="AA251">
            <v>0</v>
          </cell>
          <cell r="AB251">
            <v>69058.542160067169</v>
          </cell>
          <cell r="AC251">
            <v>69058.542160067169</v>
          </cell>
          <cell r="AD251" t="str">
            <v>N/A</v>
          </cell>
          <cell r="AE251">
            <v>1089897</v>
          </cell>
          <cell r="AF251">
            <v>1089898</v>
          </cell>
          <cell r="AG251">
            <v>1089898</v>
          </cell>
          <cell r="AH251">
            <v>1089898</v>
          </cell>
          <cell r="AI251">
            <v>1080381</v>
          </cell>
          <cell r="AJ251">
            <v>0</v>
          </cell>
          <cell r="AK251">
            <v>5439972</v>
          </cell>
          <cell r="AL251">
            <v>22415476</v>
          </cell>
          <cell r="AM251">
            <v>2832075.2988809417</v>
          </cell>
          <cell r="AN251">
            <v>-613177.19000000006</v>
          </cell>
          <cell r="AO251">
            <v>5015833.3850422176</v>
          </cell>
          <cell r="AP251">
            <v>0</v>
          </cell>
          <cell r="AQ251">
            <v>424136.19000000006</v>
          </cell>
          <cell r="AR251">
            <v>0</v>
          </cell>
          <cell r="AS251">
            <v>0</v>
          </cell>
          <cell r="AT251">
            <v>30074343.683923159</v>
          </cell>
          <cell r="AU251">
            <v>6.7609164069393809E-4</v>
          </cell>
          <cell r="AV251">
            <v>0</v>
          </cell>
          <cell r="AW251">
            <v>0</v>
          </cell>
          <cell r="AY251">
            <v>0</v>
          </cell>
          <cell r="AZ251">
            <v>0</v>
          </cell>
          <cell r="BA251">
            <v>0</v>
          </cell>
          <cell r="BB251">
            <v>0</v>
          </cell>
          <cell r="BC251">
            <v>0</v>
          </cell>
          <cell r="BD251">
            <v>0</v>
          </cell>
          <cell r="BE251">
            <v>0</v>
          </cell>
          <cell r="BF251">
            <v>0</v>
          </cell>
          <cell r="BG251">
            <v>0</v>
          </cell>
          <cell r="BH251">
            <v>0</v>
          </cell>
          <cell r="BJ251">
            <v>0</v>
          </cell>
          <cell r="BL251">
            <v>0</v>
          </cell>
          <cell r="BM251">
            <v>0</v>
          </cell>
          <cell r="BN251">
            <v>0</v>
          </cell>
          <cell r="BO251">
            <v>0</v>
          </cell>
          <cell r="BQ251">
            <v>0</v>
          </cell>
          <cell r="BR251">
            <v>0</v>
          </cell>
          <cell r="BS251">
            <v>0</v>
          </cell>
          <cell r="BT251">
            <v>0</v>
          </cell>
          <cell r="CB251">
            <v>0</v>
          </cell>
          <cell r="CC251">
            <v>0</v>
          </cell>
          <cell r="CD251">
            <v>0</v>
          </cell>
          <cell r="CE251">
            <v>0</v>
          </cell>
          <cell r="CF251">
            <v>0</v>
          </cell>
          <cell r="CI251">
            <v>0</v>
          </cell>
          <cell r="CJ251">
            <v>0</v>
          </cell>
          <cell r="CK251">
            <v>0</v>
          </cell>
          <cell r="CV251">
            <v>6.9131020644434534E-4</v>
          </cell>
          <cell r="DG251">
            <v>30074344</v>
          </cell>
          <cell r="DR251">
            <v>10587343.410000011</v>
          </cell>
          <cell r="EC251">
            <v>2.8405939842844834</v>
          </cell>
          <cell r="EN251">
            <v>2.4095909012463064E-2</v>
          </cell>
        </row>
        <row r="252">
          <cell r="B252">
            <v>37800</v>
          </cell>
          <cell r="C252" t="str">
            <v>Robeson County Schools</v>
          </cell>
          <cell r="D252">
            <v>7.1731948989898703E-3</v>
          </cell>
          <cell r="E252">
            <v>12411299.741933879</v>
          </cell>
          <cell r="F252">
            <v>9677375.0411535427</v>
          </cell>
          <cell r="G252">
            <v>242943</v>
          </cell>
          <cell r="H252">
            <v>-3463193.6424150635</v>
          </cell>
          <cell r="I252">
            <v>-143313.4872699586</v>
          </cell>
          <cell r="J252">
            <v>10473400.624896858</v>
          </cell>
          <cell r="K252">
            <v>0</v>
          </cell>
          <cell r="L252">
            <v>-550289.85558304051</v>
          </cell>
          <cell r="M252">
            <v>98753.457824605837</v>
          </cell>
          <cell r="N252">
            <v>3722.744688677763</v>
          </cell>
          <cell r="O252">
            <v>-1680.0339772924176</v>
          </cell>
          <cell r="P252">
            <v>0</v>
          </cell>
          <cell r="Q252">
            <v>0</v>
          </cell>
          <cell r="R252">
            <v>0</v>
          </cell>
          <cell r="S252">
            <v>28749017.591252204</v>
          </cell>
          <cell r="T252">
            <v>1214714.4499999993</v>
          </cell>
          <cell r="U252">
            <v>52367003.124484286</v>
          </cell>
          <cell r="V252">
            <v>395013.83129842335</v>
          </cell>
          <cell r="W252">
            <v>0</v>
          </cell>
          <cell r="X252">
            <v>53976731.405782714</v>
          </cell>
          <cell r="Y252">
            <v>0</v>
          </cell>
          <cell r="Z252">
            <v>0</v>
          </cell>
          <cell r="AA252">
            <v>0</v>
          </cell>
          <cell r="AB252">
            <v>716567.43634979299</v>
          </cell>
          <cell r="AC252">
            <v>716567.43634979299</v>
          </cell>
          <cell r="AD252" t="str">
            <v>N/A</v>
          </cell>
          <cell r="AE252">
            <v>10671783</v>
          </cell>
          <cell r="AF252">
            <v>10671785</v>
          </cell>
          <cell r="AG252">
            <v>10671785</v>
          </cell>
          <cell r="AH252">
            <v>10671785</v>
          </cell>
          <cell r="AI252">
            <v>10573031</v>
          </cell>
          <cell r="AJ252">
            <v>0</v>
          </cell>
          <cell r="AK252">
            <v>53260169</v>
          </cell>
          <cell r="AL252">
            <v>236376156</v>
          </cell>
          <cell r="AM252">
            <v>28749017.591252204</v>
          </cell>
          <cell r="AN252">
            <v>-6326977.4499999993</v>
          </cell>
          <cell r="AO252">
            <v>52045449.519432925</v>
          </cell>
          <cell r="AP252">
            <v>0</v>
          </cell>
          <cell r="AQ252">
            <v>1214714.4499999993</v>
          </cell>
          <cell r="AR252">
            <v>0</v>
          </cell>
          <cell r="AS252">
            <v>0</v>
          </cell>
          <cell r="AT252">
            <v>312058360.11068511</v>
          </cell>
          <cell r="AU252">
            <v>7.1295361318919059E-3</v>
          </cell>
          <cell r="AV252">
            <v>0</v>
          </cell>
          <cell r="AW252">
            <v>0</v>
          </cell>
          <cell r="AY252">
            <v>0</v>
          </cell>
          <cell r="AZ252">
            <v>0</v>
          </cell>
          <cell r="BA252">
            <v>0</v>
          </cell>
          <cell r="BB252">
            <v>0</v>
          </cell>
          <cell r="BC252">
            <v>0</v>
          </cell>
          <cell r="BD252">
            <v>0</v>
          </cell>
          <cell r="BE252">
            <v>0</v>
          </cell>
          <cell r="BF252">
            <v>0</v>
          </cell>
          <cell r="BG252">
            <v>0</v>
          </cell>
          <cell r="BH252">
            <v>0</v>
          </cell>
          <cell r="BJ252">
            <v>0</v>
          </cell>
          <cell r="BL252">
            <v>0</v>
          </cell>
          <cell r="BM252">
            <v>0</v>
          </cell>
          <cell r="BN252">
            <v>0</v>
          </cell>
          <cell r="BO252">
            <v>0</v>
          </cell>
          <cell r="BQ252">
            <v>0</v>
          </cell>
          <cell r="BR252">
            <v>0</v>
          </cell>
          <cell r="BS252">
            <v>0</v>
          </cell>
          <cell r="BT252">
            <v>0</v>
          </cell>
          <cell r="CB252">
            <v>0</v>
          </cell>
          <cell r="CC252">
            <v>0</v>
          </cell>
          <cell r="CD252">
            <v>0</v>
          </cell>
          <cell r="CE252">
            <v>0</v>
          </cell>
          <cell r="CF252">
            <v>0</v>
          </cell>
          <cell r="CI252">
            <v>0</v>
          </cell>
          <cell r="CJ252">
            <v>0</v>
          </cell>
          <cell r="CK252">
            <v>0</v>
          </cell>
          <cell r="CV252">
            <v>7.1731948989898703E-3</v>
          </cell>
          <cell r="DG252">
            <v>312058360</v>
          </cell>
          <cell r="DR252">
            <v>110477153.28999995</v>
          </cell>
          <cell r="EC252">
            <v>2.8246415725507887</v>
          </cell>
          <cell r="EN252">
            <v>2.4095909012463064E-2</v>
          </cell>
        </row>
        <row r="253">
          <cell r="B253">
            <v>37801</v>
          </cell>
          <cell r="C253" t="str">
            <v>Southeastern Academy Charter School</v>
          </cell>
          <cell r="D253">
            <v>4.4965534032614388E-5</v>
          </cell>
          <cell r="E253">
            <v>77800.858445027741</v>
          </cell>
          <cell r="F253">
            <v>60663.113561941595</v>
          </cell>
          <cell r="G253">
            <v>-21752</v>
          </cell>
          <cell r="H253">
            <v>-21709.204027270669</v>
          </cell>
          <cell r="I253">
            <v>-898.36782353110755</v>
          </cell>
          <cell r="J253">
            <v>65653.040084317588</v>
          </cell>
          <cell r="K253">
            <v>0</v>
          </cell>
          <cell r="L253">
            <v>-3449.5197157554057</v>
          </cell>
          <cell r="M253">
            <v>619.04103139257734</v>
          </cell>
          <cell r="N253">
            <v>23.336212852246216</v>
          </cell>
          <cell r="O253">
            <v>-10.531377725778617</v>
          </cell>
          <cell r="P253">
            <v>0</v>
          </cell>
          <cell r="Q253">
            <v>0</v>
          </cell>
          <cell r="R253">
            <v>0</v>
          </cell>
          <cell r="S253">
            <v>156939.76639124879</v>
          </cell>
          <cell r="T253">
            <v>0</v>
          </cell>
          <cell r="U253">
            <v>328265.20042158797</v>
          </cell>
          <cell r="V253">
            <v>2476.1641255703094</v>
          </cell>
          <cell r="W253">
            <v>0</v>
          </cell>
          <cell r="X253">
            <v>330741.3645471583</v>
          </cell>
          <cell r="Y253">
            <v>108760.39</v>
          </cell>
          <cell r="Z253">
            <v>0</v>
          </cell>
          <cell r="AA253">
            <v>0</v>
          </cell>
          <cell r="AB253">
            <v>4491.8391176555378</v>
          </cell>
          <cell r="AC253">
            <v>113252.22911765554</v>
          </cell>
          <cell r="AD253" t="str">
            <v>N/A</v>
          </cell>
          <cell r="AE253">
            <v>43622</v>
          </cell>
          <cell r="AF253">
            <v>43621</v>
          </cell>
          <cell r="AG253">
            <v>43621</v>
          </cell>
          <cell r="AH253">
            <v>43621</v>
          </cell>
          <cell r="AI253">
            <v>43002</v>
          </cell>
          <cell r="AJ253">
            <v>0</v>
          </cell>
          <cell r="AK253">
            <v>217487</v>
          </cell>
          <cell r="AL253">
            <v>1620531</v>
          </cell>
          <cell r="AM253">
            <v>156939.76639124879</v>
          </cell>
          <cell r="AN253">
            <v>-38806.61</v>
          </cell>
          <cell r="AO253">
            <v>326249.52542950277</v>
          </cell>
          <cell r="AP253">
            <v>0</v>
          </cell>
          <cell r="AQ253">
            <v>-108760.39</v>
          </cell>
          <cell r="AR253">
            <v>0</v>
          </cell>
          <cell r="AS253">
            <v>0</v>
          </cell>
          <cell r="AT253">
            <v>1956153.2918207517</v>
          </cell>
          <cell r="AU253">
            <v>4.8878182060460927E-5</v>
          </cell>
          <cell r="AV253">
            <v>0</v>
          </cell>
          <cell r="AW253">
            <v>0</v>
          </cell>
          <cell r="AY253">
            <v>0</v>
          </cell>
          <cell r="AZ253">
            <v>0</v>
          </cell>
          <cell r="BA253">
            <v>0</v>
          </cell>
          <cell r="BB253">
            <v>0</v>
          </cell>
          <cell r="BC253">
            <v>0</v>
          </cell>
          <cell r="BD253">
            <v>0</v>
          </cell>
          <cell r="BE253">
            <v>0</v>
          </cell>
          <cell r="BF253">
            <v>0</v>
          </cell>
          <cell r="BG253">
            <v>0</v>
          </cell>
          <cell r="BH253">
            <v>0</v>
          </cell>
          <cell r="BJ253">
            <v>0</v>
          </cell>
          <cell r="BL253">
            <v>0</v>
          </cell>
          <cell r="BM253">
            <v>0</v>
          </cell>
          <cell r="BN253">
            <v>0</v>
          </cell>
          <cell r="BO253">
            <v>0</v>
          </cell>
          <cell r="BQ253">
            <v>0</v>
          </cell>
          <cell r="BR253">
            <v>0</v>
          </cell>
          <cell r="BS253">
            <v>0</v>
          </cell>
          <cell r="BT253">
            <v>0</v>
          </cell>
          <cell r="CB253">
            <v>0</v>
          </cell>
          <cell r="CC253">
            <v>0</v>
          </cell>
          <cell r="CD253">
            <v>0</v>
          </cell>
          <cell r="CE253">
            <v>0</v>
          </cell>
          <cell r="CF253">
            <v>0</v>
          </cell>
          <cell r="CI253">
            <v>0</v>
          </cell>
          <cell r="CJ253">
            <v>0</v>
          </cell>
          <cell r="CK253">
            <v>0</v>
          </cell>
          <cell r="CV253">
            <v>4.4965534032614388E-5</v>
          </cell>
          <cell r="DG253">
            <v>1956154</v>
          </cell>
          <cell r="DR253">
            <v>600184.69000000006</v>
          </cell>
          <cell r="EC253">
            <v>3.2592534141449021</v>
          </cell>
          <cell r="EN253">
            <v>2.4095909012463064E-2</v>
          </cell>
        </row>
        <row r="254">
          <cell r="B254">
            <v>37805</v>
          </cell>
          <cell r="C254" t="str">
            <v>Robeson Community College</v>
          </cell>
          <cell r="D254">
            <v>5.8781813010430888E-4</v>
          </cell>
          <cell r="E254">
            <v>1017062.4260460327</v>
          </cell>
          <cell r="F254">
            <v>793026.8982110112</v>
          </cell>
          <cell r="G254">
            <v>-422245</v>
          </cell>
          <cell r="H254">
            <v>-283796.55644937576</v>
          </cell>
          <cell r="I254">
            <v>-11744.036972649068</v>
          </cell>
          <cell r="J254">
            <v>858258.39920049056</v>
          </cell>
          <cell r="K254">
            <v>0</v>
          </cell>
          <cell r="L254">
            <v>-45094.321077173598</v>
          </cell>
          <cell r="M254">
            <v>8092.4990519871435</v>
          </cell>
          <cell r="N254">
            <v>305.06585316153422</v>
          </cell>
          <cell r="O254">
            <v>-137.67288425173018</v>
          </cell>
          <cell r="P254">
            <v>0</v>
          </cell>
          <cell r="Q254">
            <v>0</v>
          </cell>
          <cell r="R254">
            <v>0</v>
          </cell>
          <cell r="S254">
            <v>1913727.7009792328</v>
          </cell>
          <cell r="T254">
            <v>20089.729999999981</v>
          </cell>
          <cell r="U254">
            <v>4291291.9960024534</v>
          </cell>
          <cell r="V254">
            <v>32369.996207948574</v>
          </cell>
          <cell r="W254">
            <v>0</v>
          </cell>
          <cell r="X254">
            <v>4343751.7222104017</v>
          </cell>
          <cell r="Y254">
            <v>2131317</v>
          </cell>
          <cell r="Z254">
            <v>0</v>
          </cell>
          <cell r="AA254">
            <v>0</v>
          </cell>
          <cell r="AB254">
            <v>58720.18486324534</v>
          </cell>
          <cell r="AC254">
            <v>2190037.1848632451</v>
          </cell>
          <cell r="AD254" t="str">
            <v>N/A</v>
          </cell>
          <cell r="AE254">
            <v>432362</v>
          </cell>
          <cell r="AF254">
            <v>432361</v>
          </cell>
          <cell r="AG254">
            <v>432361</v>
          </cell>
          <cell r="AH254">
            <v>432361</v>
          </cell>
          <cell r="AI254">
            <v>424268</v>
          </cell>
          <cell r="AJ254">
            <v>0</v>
          </cell>
          <cell r="AK254">
            <v>2153713</v>
          </cell>
          <cell r="AL254">
            <v>22046392</v>
          </cell>
          <cell r="AM254">
            <v>1913727.7009792328</v>
          </cell>
          <cell r="AN254">
            <v>-541747.73</v>
          </cell>
          <cell r="AO254">
            <v>4264941.8073471561</v>
          </cell>
          <cell r="AP254">
            <v>0</v>
          </cell>
          <cell r="AQ254">
            <v>-2111227.27</v>
          </cell>
          <cell r="AR254">
            <v>0</v>
          </cell>
          <cell r="AS254">
            <v>0</v>
          </cell>
          <cell r="AT254">
            <v>25572086.508326389</v>
          </cell>
          <cell r="AU254">
            <v>6.6495941749002152E-4</v>
          </cell>
          <cell r="AV254">
            <v>0</v>
          </cell>
          <cell r="AW254">
            <v>0</v>
          </cell>
          <cell r="AY254">
            <v>0</v>
          </cell>
          <cell r="AZ254">
            <v>0</v>
          </cell>
          <cell r="BA254">
            <v>0</v>
          </cell>
          <cell r="BB254">
            <v>0</v>
          </cell>
          <cell r="BC254">
            <v>0</v>
          </cell>
          <cell r="BD254">
            <v>0</v>
          </cell>
          <cell r="BE254">
            <v>0</v>
          </cell>
          <cell r="BF254">
            <v>0</v>
          </cell>
          <cell r="BG254">
            <v>0</v>
          </cell>
          <cell r="BH254">
            <v>0</v>
          </cell>
          <cell r="BJ254">
            <v>0</v>
          </cell>
          <cell r="BL254">
            <v>0</v>
          </cell>
          <cell r="BM254">
            <v>0</v>
          </cell>
          <cell r="BN254">
            <v>0</v>
          </cell>
          <cell r="BO254">
            <v>0</v>
          </cell>
          <cell r="BQ254">
            <v>0</v>
          </cell>
          <cell r="BR254">
            <v>0</v>
          </cell>
          <cell r="BS254">
            <v>0</v>
          </cell>
          <cell r="BT254">
            <v>0</v>
          </cell>
          <cell r="CB254">
            <v>0</v>
          </cell>
          <cell r="CC254">
            <v>0</v>
          </cell>
          <cell r="CD254">
            <v>0</v>
          </cell>
          <cell r="CE254">
            <v>0</v>
          </cell>
          <cell r="CF254">
            <v>0</v>
          </cell>
          <cell r="CI254">
            <v>0</v>
          </cell>
          <cell r="CJ254">
            <v>0</v>
          </cell>
          <cell r="CK254">
            <v>0</v>
          </cell>
          <cell r="CV254">
            <v>5.8781813010430888E-4</v>
          </cell>
          <cell r="DG254">
            <v>25572087</v>
          </cell>
          <cell r="DR254">
            <v>9578945.2599999998</v>
          </cell>
          <cell r="EC254">
            <v>2.6696140656304368</v>
          </cell>
          <cell r="EN254">
            <v>2.4095909012463064E-2</v>
          </cell>
        </row>
        <row r="255">
          <cell r="B255">
            <v>37900</v>
          </cell>
          <cell r="C255" t="str">
            <v>Rockingham County Schools</v>
          </cell>
          <cell r="D255">
            <v>3.9041682104257506E-3</v>
          </cell>
          <cell r="E255">
            <v>6755121.3350340053</v>
          </cell>
          <cell r="F255">
            <v>5267123.0223173955</v>
          </cell>
          <cell r="G255">
            <v>-1316550</v>
          </cell>
          <cell r="H255">
            <v>-1884918.8842156606</v>
          </cell>
          <cell r="I255">
            <v>-78001.499890016858</v>
          </cell>
          <cell r="J255">
            <v>5700377.3563344311</v>
          </cell>
          <cell r="K255">
            <v>0</v>
          </cell>
          <cell r="L255">
            <v>-299507.28942129051</v>
          </cell>
          <cell r="M255">
            <v>53748.729281388885</v>
          </cell>
          <cell r="N255">
            <v>2026.1852178467561</v>
          </cell>
          <cell r="O255">
            <v>-914.39523656381505</v>
          </cell>
          <cell r="P255">
            <v>0</v>
          </cell>
          <cell r="Q255">
            <v>0</v>
          </cell>
          <cell r="R255">
            <v>0</v>
          </cell>
          <cell r="S255">
            <v>14198504.559421536</v>
          </cell>
          <cell r="T255">
            <v>106590.18999999994</v>
          </cell>
          <cell r="U255">
            <v>28501886.781672154</v>
          </cell>
          <cell r="V255">
            <v>214994.91712555554</v>
          </cell>
          <cell r="W255">
            <v>0</v>
          </cell>
          <cell r="X255">
            <v>28823471.888797712</v>
          </cell>
          <cell r="Y255">
            <v>6689339</v>
          </cell>
          <cell r="Z255">
            <v>0</v>
          </cell>
          <cell r="AA255">
            <v>0</v>
          </cell>
          <cell r="AB255">
            <v>390007.49945008429</v>
          </cell>
          <cell r="AC255">
            <v>7079346.4994500838</v>
          </cell>
          <cell r="AD255" t="str">
            <v>N/A</v>
          </cell>
          <cell r="AE255">
            <v>4359575</v>
          </cell>
          <cell r="AF255">
            <v>4359575</v>
          </cell>
          <cell r="AG255">
            <v>4359575</v>
          </cell>
          <cell r="AH255">
            <v>4359575</v>
          </cell>
          <cell r="AI255">
            <v>4305826</v>
          </cell>
          <cell r="AJ255">
            <v>0</v>
          </cell>
          <cell r="AK255">
            <v>21744126</v>
          </cell>
          <cell r="AL255">
            <v>137467925</v>
          </cell>
          <cell r="AM255">
            <v>14198504.559421536</v>
          </cell>
          <cell r="AN255">
            <v>-3565967.19</v>
          </cell>
          <cell r="AO255">
            <v>28326874.199347626</v>
          </cell>
          <cell r="AP255">
            <v>0</v>
          </cell>
          <cell r="AQ255">
            <v>-6582748.8100000005</v>
          </cell>
          <cell r="AR255">
            <v>0</v>
          </cell>
          <cell r="AS255">
            <v>0</v>
          </cell>
          <cell r="AT255">
            <v>169844587.75876915</v>
          </cell>
          <cell r="AU255">
            <v>4.1462834077513203E-3</v>
          </cell>
          <cell r="AV255">
            <v>0</v>
          </cell>
          <cell r="AW255">
            <v>0</v>
          </cell>
          <cell r="AY255">
            <v>0</v>
          </cell>
          <cell r="AZ255">
            <v>0</v>
          </cell>
          <cell r="BA255">
            <v>0</v>
          </cell>
          <cell r="BB255">
            <v>0</v>
          </cell>
          <cell r="BC255">
            <v>0</v>
          </cell>
          <cell r="BD255">
            <v>0</v>
          </cell>
          <cell r="BE255">
            <v>0</v>
          </cell>
          <cell r="BF255">
            <v>0</v>
          </cell>
          <cell r="BG255">
            <v>0</v>
          </cell>
          <cell r="BH255">
            <v>0</v>
          </cell>
          <cell r="BJ255">
            <v>0</v>
          </cell>
          <cell r="BL255">
            <v>0</v>
          </cell>
          <cell r="BM255">
            <v>0</v>
          </cell>
          <cell r="BN255">
            <v>0</v>
          </cell>
          <cell r="BO255">
            <v>0</v>
          </cell>
          <cell r="BQ255">
            <v>0</v>
          </cell>
          <cell r="BR255">
            <v>0</v>
          </cell>
          <cell r="BS255">
            <v>0</v>
          </cell>
          <cell r="BT255">
            <v>0</v>
          </cell>
          <cell r="CB255">
            <v>0</v>
          </cell>
          <cell r="CC255">
            <v>0</v>
          </cell>
          <cell r="CD255">
            <v>0</v>
          </cell>
          <cell r="CE255">
            <v>0</v>
          </cell>
          <cell r="CF255">
            <v>0</v>
          </cell>
          <cell r="CI255">
            <v>0</v>
          </cell>
          <cell r="CJ255">
            <v>0</v>
          </cell>
          <cell r="CK255">
            <v>0</v>
          </cell>
          <cell r="CV255">
            <v>3.9041682104257506E-3</v>
          </cell>
          <cell r="DG255">
            <v>169844587</v>
          </cell>
          <cell r="DR255">
            <v>62086132.349999972</v>
          </cell>
          <cell r="EC255">
            <v>2.7356284015652665</v>
          </cell>
          <cell r="EN255">
            <v>2.4095909012463064E-2</v>
          </cell>
        </row>
        <row r="256">
          <cell r="B256">
            <v>37901</v>
          </cell>
          <cell r="C256" t="str">
            <v>Bethany Community Middle School</v>
          </cell>
          <cell r="D256">
            <v>5.7632588406695614E-5</v>
          </cell>
          <cell r="E256">
            <v>99717.816076589617</v>
          </cell>
          <cell r="F256">
            <v>77752.268055977547</v>
          </cell>
          <cell r="G256">
            <v>10728</v>
          </cell>
          <cell r="H256">
            <v>-27824.813988268881</v>
          </cell>
          <cell r="I256">
            <v>-1151.4433026378306</v>
          </cell>
          <cell r="J256">
            <v>84147.886113914108</v>
          </cell>
          <cell r="K256">
            <v>0</v>
          </cell>
          <cell r="L256">
            <v>-4421.2696291945731</v>
          </cell>
          <cell r="M256">
            <v>793.42851667740808</v>
          </cell>
          <cell r="N256">
            <v>29.910160731306888</v>
          </cell>
          <cell r="O256">
            <v>-13.498128530732179</v>
          </cell>
          <cell r="P256">
            <v>0</v>
          </cell>
          <cell r="Q256">
            <v>0</v>
          </cell>
          <cell r="R256">
            <v>0</v>
          </cell>
          <cell r="S256">
            <v>239758.28387525797</v>
          </cell>
          <cell r="T256">
            <v>60221</v>
          </cell>
          <cell r="U256">
            <v>420739.43056957051</v>
          </cell>
          <cell r="V256">
            <v>3173.7140667096323</v>
          </cell>
          <cell r="W256">
            <v>0</v>
          </cell>
          <cell r="X256">
            <v>484134.14463628014</v>
          </cell>
          <cell r="Y256">
            <v>6581.1100000000006</v>
          </cell>
          <cell r="Z256">
            <v>0</v>
          </cell>
          <cell r="AA256">
            <v>0</v>
          </cell>
          <cell r="AB256">
            <v>5757.2165131891525</v>
          </cell>
          <cell r="AC256">
            <v>12338.326513189153</v>
          </cell>
          <cell r="AD256" t="str">
            <v>N/A</v>
          </cell>
          <cell r="AE256">
            <v>94518</v>
          </cell>
          <cell r="AF256">
            <v>94518</v>
          </cell>
          <cell r="AG256">
            <v>94518</v>
          </cell>
          <cell r="AH256">
            <v>94518</v>
          </cell>
          <cell r="AI256">
            <v>93724</v>
          </cell>
          <cell r="AJ256">
            <v>0</v>
          </cell>
          <cell r="AK256">
            <v>471796</v>
          </cell>
          <cell r="AL256">
            <v>1838514</v>
          </cell>
          <cell r="AM256">
            <v>239758.28387525797</v>
          </cell>
          <cell r="AN256">
            <v>-42854.89</v>
          </cell>
          <cell r="AO256">
            <v>418155.92812309106</v>
          </cell>
          <cell r="AP256">
            <v>0</v>
          </cell>
          <cell r="AQ256">
            <v>53639.89</v>
          </cell>
          <cell r="AR256">
            <v>0</v>
          </cell>
          <cell r="AS256">
            <v>0</v>
          </cell>
          <cell r="AT256">
            <v>2507213.2119983491</v>
          </cell>
          <cell r="AU256">
            <v>5.5452930782065379E-5</v>
          </cell>
          <cell r="AV256">
            <v>0</v>
          </cell>
          <cell r="AW256">
            <v>0</v>
          </cell>
          <cell r="AY256">
            <v>0</v>
          </cell>
          <cell r="AZ256">
            <v>0</v>
          </cell>
          <cell r="BA256">
            <v>0</v>
          </cell>
          <cell r="BB256">
            <v>0</v>
          </cell>
          <cell r="BC256">
            <v>0</v>
          </cell>
          <cell r="BD256">
            <v>0</v>
          </cell>
          <cell r="BE256">
            <v>0</v>
          </cell>
          <cell r="BF256">
            <v>0</v>
          </cell>
          <cell r="BG256">
            <v>0</v>
          </cell>
          <cell r="BH256">
            <v>0</v>
          </cell>
          <cell r="BJ256">
            <v>0</v>
          </cell>
          <cell r="BL256">
            <v>0</v>
          </cell>
          <cell r="BM256">
            <v>0</v>
          </cell>
          <cell r="BN256">
            <v>0</v>
          </cell>
          <cell r="BO256">
            <v>0</v>
          </cell>
          <cell r="BQ256">
            <v>0</v>
          </cell>
          <cell r="BR256">
            <v>0</v>
          </cell>
          <cell r="BS256">
            <v>0</v>
          </cell>
          <cell r="BT256">
            <v>0</v>
          </cell>
          <cell r="CB256">
            <v>0</v>
          </cell>
          <cell r="CC256">
            <v>0</v>
          </cell>
          <cell r="CD256">
            <v>0</v>
          </cell>
          <cell r="CE256">
            <v>0</v>
          </cell>
          <cell r="CF256">
            <v>0</v>
          </cell>
          <cell r="CI256">
            <v>0</v>
          </cell>
          <cell r="CJ256">
            <v>0</v>
          </cell>
          <cell r="CK256">
            <v>0</v>
          </cell>
          <cell r="CV256">
            <v>5.7632588406695614E-5</v>
          </cell>
          <cell r="DG256">
            <v>2507213</v>
          </cell>
          <cell r="DR256">
            <v>832947.65000000026</v>
          </cell>
          <cell r="EC256">
            <v>3.0100487107443059</v>
          </cell>
          <cell r="EN256">
            <v>2.4095909012463064E-2</v>
          </cell>
        </row>
        <row r="257">
          <cell r="B257">
            <v>37905</v>
          </cell>
          <cell r="C257" t="str">
            <v>Rockingham Community College</v>
          </cell>
          <cell r="D257">
            <v>4.4464693495217513E-4</v>
          </cell>
          <cell r="E257">
            <v>769342.87534843886</v>
          </cell>
          <cell r="F257">
            <v>599874.28349919128</v>
          </cell>
          <cell r="G257">
            <v>-39697</v>
          </cell>
          <cell r="H257">
            <v>-214673.99951206759</v>
          </cell>
          <cell r="I257">
            <v>-8883.6151462813687</v>
          </cell>
          <cell r="J257">
            <v>649217.75470542104</v>
          </cell>
          <cell r="K257">
            <v>0</v>
          </cell>
          <cell r="L257">
            <v>-34110.978589851307</v>
          </cell>
          <cell r="M257">
            <v>6121.4595387368263</v>
          </cell>
          <cell r="N257">
            <v>230.76286630147985</v>
          </cell>
          <cell r="O257">
            <v>-104.14075863514894</v>
          </cell>
          <cell r="P257">
            <v>0</v>
          </cell>
          <cell r="Q257">
            <v>0</v>
          </cell>
          <cell r="R257">
            <v>0</v>
          </cell>
          <cell r="S257">
            <v>1727317.4019512536</v>
          </cell>
          <cell r="T257">
            <v>48472.659999999974</v>
          </cell>
          <cell r="U257">
            <v>3246088.7735271053</v>
          </cell>
          <cell r="V257">
            <v>24485.838154947305</v>
          </cell>
          <cell r="W257">
            <v>0</v>
          </cell>
          <cell r="X257">
            <v>3319047.2716820529</v>
          </cell>
          <cell r="Y257">
            <v>246956</v>
          </cell>
          <cell r="Z257">
            <v>0</v>
          </cell>
          <cell r="AA257">
            <v>0</v>
          </cell>
          <cell r="AB257">
            <v>44418.07573140684</v>
          </cell>
          <cell r="AC257">
            <v>291374.07573140686</v>
          </cell>
          <cell r="AD257" t="str">
            <v>N/A</v>
          </cell>
          <cell r="AE257">
            <v>606760</v>
          </cell>
          <cell r="AF257">
            <v>606759</v>
          </cell>
          <cell r="AG257">
            <v>606759</v>
          </cell>
          <cell r="AH257">
            <v>606759</v>
          </cell>
          <cell r="AI257">
            <v>600637</v>
          </cell>
          <cell r="AJ257">
            <v>0</v>
          </cell>
          <cell r="AK257">
            <v>3027674</v>
          </cell>
          <cell r="AL257">
            <v>15038391</v>
          </cell>
          <cell r="AM257">
            <v>1727317.4019512536</v>
          </cell>
          <cell r="AN257">
            <v>-449728.66</v>
          </cell>
          <cell r="AO257">
            <v>3226156.5359506463</v>
          </cell>
          <cell r="AP257">
            <v>0</v>
          </cell>
          <cell r="AQ257">
            <v>-198483.34000000003</v>
          </cell>
          <cell r="AR257">
            <v>0</v>
          </cell>
          <cell r="AS257">
            <v>0</v>
          </cell>
          <cell r="AT257">
            <v>19343652.937901899</v>
          </cell>
          <cell r="AU257">
            <v>4.5358529498222018E-4</v>
          </cell>
          <cell r="AV257">
            <v>0</v>
          </cell>
          <cell r="AW257">
            <v>0</v>
          </cell>
          <cell r="AY257">
            <v>0</v>
          </cell>
          <cell r="AZ257">
            <v>0</v>
          </cell>
          <cell r="BA257">
            <v>0</v>
          </cell>
          <cell r="BB257">
            <v>0</v>
          </cell>
          <cell r="BC257">
            <v>0</v>
          </cell>
          <cell r="BD257">
            <v>0</v>
          </cell>
          <cell r="BE257">
            <v>0</v>
          </cell>
          <cell r="BF257">
            <v>0</v>
          </cell>
          <cell r="BG257">
            <v>0</v>
          </cell>
          <cell r="BH257">
            <v>0</v>
          </cell>
          <cell r="BJ257">
            <v>0</v>
          </cell>
          <cell r="BL257">
            <v>0</v>
          </cell>
          <cell r="BM257">
            <v>0</v>
          </cell>
          <cell r="BN257">
            <v>0</v>
          </cell>
          <cell r="BO257">
            <v>0</v>
          </cell>
          <cell r="BQ257">
            <v>0</v>
          </cell>
          <cell r="BR257">
            <v>0</v>
          </cell>
          <cell r="BS257">
            <v>0</v>
          </cell>
          <cell r="BT257">
            <v>0</v>
          </cell>
          <cell r="CB257">
            <v>0</v>
          </cell>
          <cell r="CC257">
            <v>0</v>
          </cell>
          <cell r="CD257">
            <v>0</v>
          </cell>
          <cell r="CE257">
            <v>0</v>
          </cell>
          <cell r="CF257">
            <v>0</v>
          </cell>
          <cell r="CI257">
            <v>0</v>
          </cell>
          <cell r="CJ257">
            <v>0</v>
          </cell>
          <cell r="CK257">
            <v>0</v>
          </cell>
          <cell r="CV257">
            <v>4.4464693495217513E-4</v>
          </cell>
          <cell r="DG257">
            <v>19343653</v>
          </cell>
          <cell r="DR257">
            <v>7801983.4299999978</v>
          </cell>
          <cell r="EC257">
            <v>2.4793250554237596</v>
          </cell>
          <cell r="EN257">
            <v>2.4095909012463064E-2</v>
          </cell>
        </row>
        <row r="258">
          <cell r="B258">
            <v>38000</v>
          </cell>
          <cell r="C258" t="str">
            <v>Rowan-Salisbury School System</v>
          </cell>
          <cell r="D258">
            <v>6.2471042055790658E-3</v>
          </cell>
          <cell r="E258">
            <v>10808946.906692294</v>
          </cell>
          <cell r="F258">
            <v>8427983.7882377263</v>
          </cell>
          <cell r="G258">
            <v>-148011</v>
          </cell>
          <cell r="H258">
            <v>-3016080.2645014506</v>
          </cell>
          <cell r="I258">
            <v>-124811.09207926801</v>
          </cell>
          <cell r="J258">
            <v>9121239.0032398552</v>
          </cell>
          <cell r="K258">
            <v>0</v>
          </cell>
          <cell r="L258">
            <v>-479245.03927593114</v>
          </cell>
          <cell r="M258">
            <v>86003.956448812678</v>
          </cell>
          <cell r="N258">
            <v>3242.1221406114237</v>
          </cell>
          <cell r="O258">
            <v>-1463.1342759886729</v>
          </cell>
          <cell r="P258">
            <v>0</v>
          </cell>
          <cell r="Q258">
            <v>0</v>
          </cell>
          <cell r="R258">
            <v>0</v>
          </cell>
          <cell r="S258">
            <v>24677805.246626664</v>
          </cell>
          <cell r="T258">
            <v>0</v>
          </cell>
          <cell r="U258">
            <v>45606195.016199276</v>
          </cell>
          <cell r="V258">
            <v>344015.82579525071</v>
          </cell>
          <cell r="W258">
            <v>0</v>
          </cell>
          <cell r="X258">
            <v>45950210.841994524</v>
          </cell>
          <cell r="Y258">
            <v>740054.71</v>
          </cell>
          <cell r="Z258">
            <v>0</v>
          </cell>
          <cell r="AA258">
            <v>0</v>
          </cell>
          <cell r="AB258">
            <v>624055.46039634</v>
          </cell>
          <cell r="AC258">
            <v>1364110.1703963401</v>
          </cell>
          <cell r="AD258" t="str">
            <v>N/A</v>
          </cell>
          <cell r="AE258">
            <v>8934421</v>
          </cell>
          <cell r="AF258">
            <v>8934421</v>
          </cell>
          <cell r="AG258">
            <v>8934421</v>
          </cell>
          <cell r="AH258">
            <v>8934421</v>
          </cell>
          <cell r="AI258">
            <v>8848417</v>
          </cell>
          <cell r="AJ258">
            <v>0</v>
          </cell>
          <cell r="AK258">
            <v>44586101</v>
          </cell>
          <cell r="AL258">
            <v>207920199</v>
          </cell>
          <cell r="AM258">
            <v>24677805.246626664</v>
          </cell>
          <cell r="AN258">
            <v>-5413838.29</v>
          </cell>
          <cell r="AO258">
            <v>45326155.381598189</v>
          </cell>
          <cell r="AP258">
            <v>0</v>
          </cell>
          <cell r="AQ258">
            <v>-740054.71</v>
          </cell>
          <cell r="AR258">
            <v>0</v>
          </cell>
          <cell r="AS258">
            <v>0</v>
          </cell>
          <cell r="AT258">
            <v>271770266.62822491</v>
          </cell>
          <cell r="AU258">
            <v>6.2712525424480437E-3</v>
          </cell>
          <cell r="AV258">
            <v>0</v>
          </cell>
          <cell r="AW258">
            <v>0</v>
          </cell>
          <cell r="AY258">
            <v>0</v>
          </cell>
          <cell r="AZ258">
            <v>0</v>
          </cell>
          <cell r="BA258">
            <v>0</v>
          </cell>
          <cell r="BB258">
            <v>0</v>
          </cell>
          <cell r="BC258">
            <v>0</v>
          </cell>
          <cell r="BD258">
            <v>0</v>
          </cell>
          <cell r="BE258">
            <v>0</v>
          </cell>
          <cell r="BF258">
            <v>0</v>
          </cell>
          <cell r="BG258">
            <v>0</v>
          </cell>
          <cell r="BH258">
            <v>0</v>
          </cell>
          <cell r="BJ258">
            <v>0</v>
          </cell>
          <cell r="BL258">
            <v>0</v>
          </cell>
          <cell r="BM258">
            <v>0</v>
          </cell>
          <cell r="BN258">
            <v>0</v>
          </cell>
          <cell r="BO258">
            <v>0</v>
          </cell>
          <cell r="BQ258">
            <v>0</v>
          </cell>
          <cell r="BR258">
            <v>0</v>
          </cell>
          <cell r="BS258">
            <v>0</v>
          </cell>
          <cell r="BT258">
            <v>0</v>
          </cell>
          <cell r="CB258">
            <v>0</v>
          </cell>
          <cell r="CC258">
            <v>0</v>
          </cell>
          <cell r="CD258">
            <v>0</v>
          </cell>
          <cell r="CE258">
            <v>0</v>
          </cell>
          <cell r="CF258">
            <v>0</v>
          </cell>
          <cell r="CI258">
            <v>0</v>
          </cell>
          <cell r="CJ258">
            <v>0</v>
          </cell>
          <cell r="CK258">
            <v>0</v>
          </cell>
          <cell r="CV258">
            <v>6.2471042055790658E-3</v>
          </cell>
          <cell r="DG258">
            <v>271770267</v>
          </cell>
          <cell r="DR258">
            <v>93746939.509999946</v>
          </cell>
          <cell r="EC258">
            <v>2.8989774857771264</v>
          </cell>
          <cell r="EN258">
            <v>2.4095909012463064E-2</v>
          </cell>
        </row>
        <row r="259">
          <cell r="B259">
            <v>38005</v>
          </cell>
          <cell r="C259" t="str">
            <v>Rowan-Cabarrus Community College</v>
          </cell>
          <cell r="D259">
            <v>1.3299451332424062E-3</v>
          </cell>
          <cell r="E259">
            <v>2301115.1824861355</v>
          </cell>
          <cell r="F259">
            <v>1794232.2800062343</v>
          </cell>
          <cell r="G259">
            <v>292798</v>
          </cell>
          <cell r="H259">
            <v>-642092.90212573926</v>
          </cell>
          <cell r="I259">
            <v>-26571.015789563888</v>
          </cell>
          <cell r="J259">
            <v>1941819.284952238</v>
          </cell>
          <cell r="K259">
            <v>0</v>
          </cell>
          <cell r="L259">
            <v>-102026.408819366</v>
          </cell>
          <cell r="M259">
            <v>18309.370158503374</v>
          </cell>
          <cell r="N259">
            <v>690.21492525014401</v>
          </cell>
          <cell r="O259">
            <v>-311.48644965670394</v>
          </cell>
          <cell r="P259">
            <v>0</v>
          </cell>
          <cell r="Q259">
            <v>0</v>
          </cell>
          <cell r="R259">
            <v>0</v>
          </cell>
          <cell r="S259">
            <v>5577962.5193440355</v>
          </cell>
          <cell r="T259">
            <v>1467223</v>
          </cell>
          <cell r="U259">
            <v>9709096.4247611891</v>
          </cell>
          <cell r="V259">
            <v>73237.480634013496</v>
          </cell>
          <cell r="W259">
            <v>0</v>
          </cell>
          <cell r="X259">
            <v>11249556.905395202</v>
          </cell>
          <cell r="Y259">
            <v>3233.3300000000745</v>
          </cell>
          <cell r="Z259">
            <v>0</v>
          </cell>
          <cell r="AA259">
            <v>0</v>
          </cell>
          <cell r="AB259">
            <v>132855.07894781942</v>
          </cell>
          <cell r="AC259">
            <v>136088.40894781949</v>
          </cell>
          <cell r="AD259" t="str">
            <v>N/A</v>
          </cell>
          <cell r="AE259">
            <v>2226356</v>
          </cell>
          <cell r="AF259">
            <v>2226356</v>
          </cell>
          <cell r="AG259">
            <v>2226356</v>
          </cell>
          <cell r="AH259">
            <v>2226356</v>
          </cell>
          <cell r="AI259">
            <v>2208046</v>
          </cell>
          <cell r="AJ259">
            <v>0</v>
          </cell>
          <cell r="AK259">
            <v>11113470</v>
          </cell>
          <cell r="AL259">
            <v>42332989</v>
          </cell>
          <cell r="AM259">
            <v>5577962.5193440355</v>
          </cell>
          <cell r="AN259">
            <v>-1167285.67</v>
          </cell>
          <cell r="AO259">
            <v>9649478.8264473844</v>
          </cell>
          <cell r="AP259">
            <v>0</v>
          </cell>
          <cell r="AQ259">
            <v>1463989.67</v>
          </cell>
          <cell r="AR259">
            <v>0</v>
          </cell>
          <cell r="AS259">
            <v>0</v>
          </cell>
          <cell r="AT259">
            <v>57857134.345791414</v>
          </cell>
          <cell r="AU259">
            <v>1.2768401914825278E-3</v>
          </cell>
          <cell r="AV259">
            <v>0</v>
          </cell>
          <cell r="AW259">
            <v>0</v>
          </cell>
          <cell r="AY259">
            <v>0</v>
          </cell>
          <cell r="AZ259">
            <v>0</v>
          </cell>
          <cell r="BA259">
            <v>0</v>
          </cell>
          <cell r="BB259">
            <v>0</v>
          </cell>
          <cell r="BC259">
            <v>0</v>
          </cell>
          <cell r="BD259">
            <v>0</v>
          </cell>
          <cell r="BE259">
            <v>0</v>
          </cell>
          <cell r="BF259">
            <v>0</v>
          </cell>
          <cell r="BG259">
            <v>0</v>
          </cell>
          <cell r="BH259">
            <v>0</v>
          </cell>
          <cell r="BJ259">
            <v>0</v>
          </cell>
          <cell r="BL259">
            <v>0</v>
          </cell>
          <cell r="BM259">
            <v>0</v>
          </cell>
          <cell r="BN259">
            <v>0</v>
          </cell>
          <cell r="BO259">
            <v>0</v>
          </cell>
          <cell r="BQ259">
            <v>0</v>
          </cell>
          <cell r="BR259">
            <v>0</v>
          </cell>
          <cell r="BS259">
            <v>0</v>
          </cell>
          <cell r="BT259">
            <v>0</v>
          </cell>
          <cell r="CB259">
            <v>0</v>
          </cell>
          <cell r="CC259">
            <v>0</v>
          </cell>
          <cell r="CD259">
            <v>0</v>
          </cell>
          <cell r="CE259">
            <v>0</v>
          </cell>
          <cell r="CF259">
            <v>0</v>
          </cell>
          <cell r="CI259">
            <v>0</v>
          </cell>
          <cell r="CJ259">
            <v>0</v>
          </cell>
          <cell r="CK259">
            <v>0</v>
          </cell>
          <cell r="CV259">
            <v>1.3299451332424062E-3</v>
          </cell>
          <cell r="DG259">
            <v>57857134</v>
          </cell>
          <cell r="DR259">
            <v>20810332.490000002</v>
          </cell>
          <cell r="EC259">
            <v>2.7802118984788979</v>
          </cell>
          <cell r="EN259">
            <v>2.4095909012463064E-2</v>
          </cell>
        </row>
        <row r="260">
          <cell r="B260">
            <v>38100</v>
          </cell>
          <cell r="C260" t="str">
            <v>Rutherford County Schools</v>
          </cell>
          <cell r="D260">
            <v>2.8409398017833084E-3</v>
          </cell>
          <cell r="E260">
            <v>4915488.2761777658</v>
          </cell>
          <cell r="F260">
            <v>3832718.9374248041</v>
          </cell>
          <cell r="G260">
            <v>-40278</v>
          </cell>
          <cell r="H260">
            <v>-1371595.8925646024</v>
          </cell>
          <cell r="I260">
            <v>-56759.225958704264</v>
          </cell>
          <cell r="J260">
            <v>4147984.4217646532</v>
          </cell>
          <cell r="K260">
            <v>0</v>
          </cell>
          <cell r="L260">
            <v>-217941.98753244503</v>
          </cell>
          <cell r="M260">
            <v>39111.2513807703</v>
          </cell>
          <cell r="N260">
            <v>1474.3909383295013</v>
          </cell>
          <cell r="O260">
            <v>-665.37651097566868</v>
          </cell>
          <cell r="P260">
            <v>0</v>
          </cell>
          <cell r="Q260">
            <v>0</v>
          </cell>
          <cell r="R260">
            <v>0</v>
          </cell>
          <cell r="S260">
            <v>11249536.795119593</v>
          </cell>
          <cell r="T260">
            <v>48557.000000000466</v>
          </cell>
          <cell r="U260">
            <v>20739922.108823266</v>
          </cell>
          <cell r="V260">
            <v>156445.0055230812</v>
          </cell>
          <cell r="W260">
            <v>0</v>
          </cell>
          <cell r="X260">
            <v>20944924.114346348</v>
          </cell>
          <cell r="Y260">
            <v>249946</v>
          </cell>
          <cell r="Z260">
            <v>0</v>
          </cell>
          <cell r="AA260">
            <v>0</v>
          </cell>
          <cell r="AB260">
            <v>283796.12979352131</v>
          </cell>
          <cell r="AC260">
            <v>533742.12979352125</v>
          </cell>
          <cell r="AD260" t="str">
            <v>N/A</v>
          </cell>
          <cell r="AE260">
            <v>4090058</v>
          </cell>
          <cell r="AF260">
            <v>4090059</v>
          </cell>
          <cell r="AG260">
            <v>4090059</v>
          </cell>
          <cell r="AH260">
            <v>4090059</v>
          </cell>
          <cell r="AI260">
            <v>4050948</v>
          </cell>
          <cell r="AJ260">
            <v>0</v>
          </cell>
          <cell r="AK260">
            <v>20411183</v>
          </cell>
          <cell r="AL260">
            <v>94489854</v>
          </cell>
          <cell r="AM260">
            <v>11249536.795119593</v>
          </cell>
          <cell r="AN260">
            <v>-2560035.0000000005</v>
          </cell>
          <cell r="AO260">
            <v>20612570.984552827</v>
          </cell>
          <cell r="AP260">
            <v>0</v>
          </cell>
          <cell r="AQ260">
            <v>-201388.99999999953</v>
          </cell>
          <cell r="AR260">
            <v>0</v>
          </cell>
          <cell r="AS260">
            <v>0</v>
          </cell>
          <cell r="AT260">
            <v>123590537.77967243</v>
          </cell>
          <cell r="AU260">
            <v>2.8499863722386384E-3</v>
          </cell>
          <cell r="AV260">
            <v>0</v>
          </cell>
          <cell r="AW260">
            <v>0</v>
          </cell>
          <cell r="AY260">
            <v>0</v>
          </cell>
          <cell r="AZ260">
            <v>0</v>
          </cell>
          <cell r="BA260">
            <v>0</v>
          </cell>
          <cell r="BB260">
            <v>0</v>
          </cell>
          <cell r="BC260">
            <v>0</v>
          </cell>
          <cell r="BD260">
            <v>0</v>
          </cell>
          <cell r="BE260">
            <v>0</v>
          </cell>
          <cell r="BF260">
            <v>0</v>
          </cell>
          <cell r="BG260">
            <v>0</v>
          </cell>
          <cell r="BH260">
            <v>0</v>
          </cell>
          <cell r="BJ260">
            <v>0</v>
          </cell>
          <cell r="BL260">
            <v>0</v>
          </cell>
          <cell r="BM260">
            <v>0</v>
          </cell>
          <cell r="BN260">
            <v>0</v>
          </cell>
          <cell r="BO260">
            <v>0</v>
          </cell>
          <cell r="BQ260">
            <v>0</v>
          </cell>
          <cell r="BR260">
            <v>0</v>
          </cell>
          <cell r="BS260">
            <v>0</v>
          </cell>
          <cell r="BT260">
            <v>0</v>
          </cell>
          <cell r="CB260">
            <v>0</v>
          </cell>
          <cell r="CC260">
            <v>0</v>
          </cell>
          <cell r="CD260">
            <v>0</v>
          </cell>
          <cell r="CE260">
            <v>0</v>
          </cell>
          <cell r="CF260">
            <v>0</v>
          </cell>
          <cell r="CI260">
            <v>0</v>
          </cell>
          <cell r="CJ260">
            <v>0</v>
          </cell>
          <cell r="CK260">
            <v>0</v>
          </cell>
          <cell r="CV260">
            <v>2.8409398017833084E-3</v>
          </cell>
          <cell r="DG260">
            <v>123590538</v>
          </cell>
          <cell r="DR260">
            <v>44237044.530000061</v>
          </cell>
          <cell r="EC260">
            <v>2.7938244815651077</v>
          </cell>
          <cell r="EN260">
            <v>2.4095909012463064E-2</v>
          </cell>
        </row>
        <row r="261">
          <cell r="B261">
            <v>38105</v>
          </cell>
          <cell r="C261" t="str">
            <v>Isothermal Community College</v>
          </cell>
          <cell r="D261">
            <v>5.9904529846460555E-4</v>
          </cell>
          <cell r="E261">
            <v>1036488.0451369653</v>
          </cell>
          <cell r="F261">
            <v>808173.49891024269</v>
          </cell>
          <cell r="G261">
            <v>17810</v>
          </cell>
          <cell r="H261">
            <v>-289216.99443206302</v>
          </cell>
          <cell r="I261">
            <v>-11968.344923644188</v>
          </cell>
          <cell r="J261">
            <v>874650.90404336224</v>
          </cell>
          <cell r="K261">
            <v>0</v>
          </cell>
          <cell r="L261">
            <v>-45955.610494594024</v>
          </cell>
          <cell r="M261">
            <v>8247.0636097289716</v>
          </cell>
          <cell r="N261">
            <v>310.89252899716098</v>
          </cell>
          <cell r="O261">
            <v>-140.30239935339526</v>
          </cell>
          <cell r="P261">
            <v>0</v>
          </cell>
          <cell r="Q261">
            <v>0</v>
          </cell>
          <cell r="R261">
            <v>0</v>
          </cell>
          <cell r="S261">
            <v>2398399.1519796415</v>
          </cell>
          <cell r="T261">
            <v>90615</v>
          </cell>
          <cell r="U261">
            <v>4373254.5202168105</v>
          </cell>
          <cell r="V261">
            <v>32988.254438915887</v>
          </cell>
          <cell r="W261">
            <v>0</v>
          </cell>
          <cell r="X261">
            <v>4496857.7746557267</v>
          </cell>
          <cell r="Y261">
            <v>1565.1199999998789</v>
          </cell>
          <cell r="Z261">
            <v>0</v>
          </cell>
          <cell r="AA261">
            <v>0</v>
          </cell>
          <cell r="AB261">
            <v>59841.724618220935</v>
          </cell>
          <cell r="AC261">
            <v>61406.844618220814</v>
          </cell>
          <cell r="AD261" t="str">
            <v>N/A</v>
          </cell>
          <cell r="AE261">
            <v>888740</v>
          </cell>
          <cell r="AF261">
            <v>888740</v>
          </cell>
          <cell r="AG261">
            <v>888740</v>
          </cell>
          <cell r="AH261">
            <v>888740</v>
          </cell>
          <cell r="AI261">
            <v>880493</v>
          </cell>
          <cell r="AJ261">
            <v>0</v>
          </cell>
          <cell r="AK261">
            <v>4435453</v>
          </cell>
          <cell r="AL261">
            <v>19752305</v>
          </cell>
          <cell r="AM261">
            <v>2398399.1519796415</v>
          </cell>
          <cell r="AN261">
            <v>-525648.88000000012</v>
          </cell>
          <cell r="AO261">
            <v>4346401.050037506</v>
          </cell>
          <cell r="AP261">
            <v>0</v>
          </cell>
          <cell r="AQ261">
            <v>89049.880000000121</v>
          </cell>
          <cell r="AR261">
            <v>0</v>
          </cell>
          <cell r="AS261">
            <v>0</v>
          </cell>
          <cell r="AT261">
            <v>26060506.202017147</v>
          </cell>
          <cell r="AU261">
            <v>5.9576555276577038E-4</v>
          </cell>
          <cell r="AV261">
            <v>0</v>
          </cell>
          <cell r="AW261">
            <v>0</v>
          </cell>
          <cell r="AY261">
            <v>0</v>
          </cell>
          <cell r="AZ261">
            <v>0</v>
          </cell>
          <cell r="BA261">
            <v>0</v>
          </cell>
          <cell r="BB261">
            <v>0</v>
          </cell>
          <cell r="BC261">
            <v>0</v>
          </cell>
          <cell r="BD261">
            <v>0</v>
          </cell>
          <cell r="BE261">
            <v>0</v>
          </cell>
          <cell r="BF261">
            <v>0</v>
          </cell>
          <cell r="BG261">
            <v>0</v>
          </cell>
          <cell r="BH261">
            <v>0</v>
          </cell>
          <cell r="BJ261">
            <v>0</v>
          </cell>
          <cell r="BL261">
            <v>0</v>
          </cell>
          <cell r="BM261">
            <v>0</v>
          </cell>
          <cell r="BN261">
            <v>0</v>
          </cell>
          <cell r="BO261">
            <v>0</v>
          </cell>
          <cell r="BQ261">
            <v>0</v>
          </cell>
          <cell r="BR261">
            <v>0</v>
          </cell>
          <cell r="BS261">
            <v>0</v>
          </cell>
          <cell r="BT261">
            <v>0</v>
          </cell>
          <cell r="CB261">
            <v>0</v>
          </cell>
          <cell r="CC261">
            <v>0</v>
          </cell>
          <cell r="CD261">
            <v>0</v>
          </cell>
          <cell r="CE261">
            <v>0</v>
          </cell>
          <cell r="CF261">
            <v>0</v>
          </cell>
          <cell r="CI261">
            <v>0</v>
          </cell>
          <cell r="CJ261">
            <v>0</v>
          </cell>
          <cell r="CK261">
            <v>0</v>
          </cell>
          <cell r="CV261">
            <v>5.9904529846460555E-4</v>
          </cell>
          <cell r="DG261">
            <v>26060507</v>
          </cell>
          <cell r="DR261">
            <v>9339358.4699999988</v>
          </cell>
          <cell r="EC261">
            <v>2.7903958375419338</v>
          </cell>
          <cell r="EN261">
            <v>2.4095909012463064E-2</v>
          </cell>
        </row>
        <row r="262">
          <cell r="B262">
            <v>38200</v>
          </cell>
          <cell r="C262" t="str">
            <v>Sampson County Schools</v>
          </cell>
          <cell r="D262">
            <v>2.7972368238497903E-3</v>
          </cell>
          <cell r="E262">
            <v>4839871.9341731174</v>
          </cell>
          <cell r="F262">
            <v>3773759.1414296515</v>
          </cell>
          <cell r="G262">
            <v>-174241</v>
          </cell>
          <cell r="H262">
            <v>-1350496.2462472718</v>
          </cell>
          <cell r="I262">
            <v>-55886.082783322745</v>
          </cell>
          <cell r="J262">
            <v>4084174.8079392686</v>
          </cell>
          <cell r="K262">
            <v>0</v>
          </cell>
          <cell r="L262">
            <v>-214589.32449258098</v>
          </cell>
          <cell r="M262">
            <v>38509.591973917275</v>
          </cell>
          <cell r="N262">
            <v>1451.7099668415642</v>
          </cell>
          <cell r="O262">
            <v>-655.14083651385943</v>
          </cell>
          <cell r="P262">
            <v>0</v>
          </cell>
          <cell r="Q262">
            <v>0</v>
          </cell>
          <cell r="R262">
            <v>0</v>
          </cell>
          <cell r="S262">
            <v>10941899.391123107</v>
          </cell>
          <cell r="T262">
            <v>0</v>
          </cell>
          <cell r="U262">
            <v>20420874.039696343</v>
          </cell>
          <cell r="V262">
            <v>154038.3678956691</v>
          </cell>
          <cell r="W262">
            <v>0</v>
          </cell>
          <cell r="X262">
            <v>20574912.407592013</v>
          </cell>
          <cell r="Y262">
            <v>871208.10000000009</v>
          </cell>
          <cell r="Z262">
            <v>0</v>
          </cell>
          <cell r="AA262">
            <v>0</v>
          </cell>
          <cell r="AB262">
            <v>279430.41391661373</v>
          </cell>
          <cell r="AC262">
            <v>1150638.5139166138</v>
          </cell>
          <cell r="AD262" t="str">
            <v>N/A</v>
          </cell>
          <cell r="AE262">
            <v>3892557</v>
          </cell>
          <cell r="AF262">
            <v>3892556</v>
          </cell>
          <cell r="AG262">
            <v>3892556</v>
          </cell>
          <cell r="AH262">
            <v>3892556</v>
          </cell>
          <cell r="AI262">
            <v>3854047</v>
          </cell>
          <cell r="AJ262">
            <v>0</v>
          </cell>
          <cell r="AK262">
            <v>19424272</v>
          </cell>
          <cell r="AL262">
            <v>93717867</v>
          </cell>
          <cell r="AM262">
            <v>10941899.391123107</v>
          </cell>
          <cell r="AN262">
            <v>-2394730.9</v>
          </cell>
          <cell r="AO262">
            <v>20295481.9936754</v>
          </cell>
          <cell r="AP262">
            <v>0</v>
          </cell>
          <cell r="AQ262">
            <v>-871208.10000000009</v>
          </cell>
          <cell r="AR262">
            <v>0</v>
          </cell>
          <cell r="AS262">
            <v>0</v>
          </cell>
          <cell r="AT262">
            <v>121689309.3847985</v>
          </cell>
          <cell r="AU262">
            <v>2.8267018549442331E-3</v>
          </cell>
          <cell r="AV262">
            <v>0</v>
          </cell>
          <cell r="AW262">
            <v>0</v>
          </cell>
          <cell r="AY262">
            <v>0</v>
          </cell>
          <cell r="AZ262">
            <v>0</v>
          </cell>
          <cell r="BA262">
            <v>0</v>
          </cell>
          <cell r="BB262">
            <v>0</v>
          </cell>
          <cell r="BC262">
            <v>0</v>
          </cell>
          <cell r="BD262">
            <v>0</v>
          </cell>
          <cell r="BE262">
            <v>0</v>
          </cell>
          <cell r="BF262">
            <v>0</v>
          </cell>
          <cell r="BG262">
            <v>0</v>
          </cell>
          <cell r="BH262">
            <v>0</v>
          </cell>
          <cell r="BJ262">
            <v>0</v>
          </cell>
          <cell r="BL262">
            <v>0</v>
          </cell>
          <cell r="BM262">
            <v>0</v>
          </cell>
          <cell r="BN262">
            <v>0</v>
          </cell>
          <cell r="BO262">
            <v>0</v>
          </cell>
          <cell r="BQ262">
            <v>0</v>
          </cell>
          <cell r="BR262">
            <v>0</v>
          </cell>
          <cell r="BS262">
            <v>0</v>
          </cell>
          <cell r="BT262">
            <v>0</v>
          </cell>
          <cell r="CB262">
            <v>0</v>
          </cell>
          <cell r="CC262">
            <v>0</v>
          </cell>
          <cell r="CD262">
            <v>0</v>
          </cell>
          <cell r="CE262">
            <v>0</v>
          </cell>
          <cell r="CF262">
            <v>0</v>
          </cell>
          <cell r="CI262">
            <v>0</v>
          </cell>
          <cell r="CJ262">
            <v>0</v>
          </cell>
          <cell r="CK262">
            <v>0</v>
          </cell>
          <cell r="CV262">
            <v>2.7972368238497903E-3</v>
          </cell>
          <cell r="DG262">
            <v>121689310</v>
          </cell>
          <cell r="DR262">
            <v>41825389.139999889</v>
          </cell>
          <cell r="EC262">
            <v>2.9094603182931755</v>
          </cell>
          <cell r="EN262">
            <v>2.4095909012463064E-2</v>
          </cell>
        </row>
        <row r="263">
          <cell r="B263">
            <v>38205</v>
          </cell>
          <cell r="C263" t="str">
            <v>Sampson Community College</v>
          </cell>
          <cell r="D263">
            <v>3.8287703535390649E-4</v>
          </cell>
          <cell r="E263">
            <v>662466.54621771467</v>
          </cell>
          <cell r="F263">
            <v>516540.35864640033</v>
          </cell>
          <cell r="G263">
            <v>-92956</v>
          </cell>
          <cell r="H263">
            <v>-184851.70601611573</v>
          </cell>
          <cell r="I263">
            <v>-7649.5123727752843</v>
          </cell>
          <cell r="J263">
            <v>559029.08505928819</v>
          </cell>
          <cell r="K263">
            <v>0</v>
          </cell>
          <cell r="L263">
            <v>-29372.316165650784</v>
          </cell>
          <cell r="M263">
            <v>5271.0726106377779</v>
          </cell>
          <cell r="N263">
            <v>198.70552380797039</v>
          </cell>
          <cell r="O263">
            <v>-89.673630450238434</v>
          </cell>
          <cell r="P263">
            <v>0</v>
          </cell>
          <cell r="Q263">
            <v>0</v>
          </cell>
          <cell r="R263">
            <v>0</v>
          </cell>
          <cell r="S263">
            <v>1428586.5598728573</v>
          </cell>
          <cell r="T263">
            <v>38065.229999999981</v>
          </cell>
          <cell r="U263">
            <v>2795145.4252964412</v>
          </cell>
          <cell r="V263">
            <v>21084.290442551111</v>
          </cell>
          <cell r="W263">
            <v>0</v>
          </cell>
          <cell r="X263">
            <v>2854294.9457389922</v>
          </cell>
          <cell r="Y263">
            <v>502844</v>
          </cell>
          <cell r="Z263">
            <v>0</v>
          </cell>
          <cell r="AA263">
            <v>0</v>
          </cell>
          <cell r="AB263">
            <v>38247.561863876421</v>
          </cell>
          <cell r="AC263">
            <v>541091.56186387641</v>
          </cell>
          <cell r="AD263" t="str">
            <v>N/A</v>
          </cell>
          <cell r="AE263">
            <v>463695</v>
          </cell>
          <cell r="AF263">
            <v>463695</v>
          </cell>
          <cell r="AG263">
            <v>463695</v>
          </cell>
          <cell r="AH263">
            <v>463695</v>
          </cell>
          <cell r="AI263">
            <v>458424</v>
          </cell>
          <cell r="AJ263">
            <v>0</v>
          </cell>
          <cell r="AK263">
            <v>2313204</v>
          </cell>
          <cell r="AL263">
            <v>13297507</v>
          </cell>
          <cell r="AM263">
            <v>1428586.5598728573</v>
          </cell>
          <cell r="AN263">
            <v>-382844.23</v>
          </cell>
          <cell r="AO263">
            <v>2777982.1538751158</v>
          </cell>
          <cell r="AP263">
            <v>0</v>
          </cell>
          <cell r="AQ263">
            <v>-464778.77</v>
          </cell>
          <cell r="AR263">
            <v>0</v>
          </cell>
          <cell r="AS263">
            <v>0</v>
          </cell>
          <cell r="AT263">
            <v>16656452.713747974</v>
          </cell>
          <cell r="AU263">
            <v>4.0107707127556559E-4</v>
          </cell>
          <cell r="AV263">
            <v>0</v>
          </cell>
          <cell r="AW263">
            <v>0</v>
          </cell>
          <cell r="AY263">
            <v>0</v>
          </cell>
          <cell r="AZ263">
            <v>0</v>
          </cell>
          <cell r="BA263">
            <v>0</v>
          </cell>
          <cell r="BB263">
            <v>0</v>
          </cell>
          <cell r="BC263">
            <v>0</v>
          </cell>
          <cell r="BD263">
            <v>0</v>
          </cell>
          <cell r="BE263">
            <v>0</v>
          </cell>
          <cell r="BF263">
            <v>0</v>
          </cell>
          <cell r="BG263">
            <v>0</v>
          </cell>
          <cell r="BH263">
            <v>0</v>
          </cell>
          <cell r="BJ263">
            <v>0</v>
          </cell>
          <cell r="BL263">
            <v>0</v>
          </cell>
          <cell r="BM263">
            <v>0</v>
          </cell>
          <cell r="BN263">
            <v>0</v>
          </cell>
          <cell r="BO263">
            <v>0</v>
          </cell>
          <cell r="BQ263">
            <v>0</v>
          </cell>
          <cell r="BR263">
            <v>0</v>
          </cell>
          <cell r="BS263">
            <v>0</v>
          </cell>
          <cell r="BT263">
            <v>0</v>
          </cell>
          <cell r="CB263">
            <v>0</v>
          </cell>
          <cell r="CC263">
            <v>0</v>
          </cell>
          <cell r="CD263">
            <v>0</v>
          </cell>
          <cell r="CE263">
            <v>0</v>
          </cell>
          <cell r="CF263">
            <v>0</v>
          </cell>
          <cell r="CI263">
            <v>0</v>
          </cell>
          <cell r="CJ263">
            <v>0</v>
          </cell>
          <cell r="CK263">
            <v>0</v>
          </cell>
          <cell r="CV263">
            <v>3.8287703535390649E-4</v>
          </cell>
          <cell r="DG263">
            <v>16656452</v>
          </cell>
          <cell r="DR263">
            <v>6738604.7900000019</v>
          </cell>
          <cell r="EC263">
            <v>2.4717953521651763</v>
          </cell>
          <cell r="EN263">
            <v>2.4095909012463064E-2</v>
          </cell>
        </row>
        <row r="264">
          <cell r="B264">
            <v>38210</v>
          </cell>
          <cell r="C264" t="str">
            <v>Clinton City Schools</v>
          </cell>
          <cell r="D264">
            <v>1.0224584275585027E-3</v>
          </cell>
          <cell r="E264">
            <v>1769091.485285305</v>
          </cell>
          <cell r="F264">
            <v>1379401.2022265177</v>
          </cell>
          <cell r="G264">
            <v>187969</v>
          </cell>
          <cell r="H264">
            <v>-493639.38604999409</v>
          </cell>
          <cell r="I264">
            <v>-20427.729192552961</v>
          </cell>
          <cell r="J264">
            <v>1492865.7153356127</v>
          </cell>
          <cell r="K264">
            <v>0</v>
          </cell>
          <cell r="L264">
            <v>-78437.642969949593</v>
          </cell>
          <cell r="M264">
            <v>14076.197095596857</v>
          </cell>
          <cell r="N264">
            <v>530.63547473431174</v>
          </cell>
          <cell r="O264">
            <v>-239.46998831847691</v>
          </cell>
          <cell r="P264">
            <v>0</v>
          </cell>
          <cell r="Q264">
            <v>0</v>
          </cell>
          <cell r="R264">
            <v>0</v>
          </cell>
          <cell r="S264">
            <v>4251190.0072169518</v>
          </cell>
          <cell r="T264">
            <v>968497</v>
          </cell>
          <cell r="U264">
            <v>7464328.5766780628</v>
          </cell>
          <cell r="V264">
            <v>56304.788382387429</v>
          </cell>
          <cell r="W264">
            <v>0</v>
          </cell>
          <cell r="X264">
            <v>8489130.3650604505</v>
          </cell>
          <cell r="Y264">
            <v>28657.920000000275</v>
          </cell>
          <cell r="Z264">
            <v>0</v>
          </cell>
          <cell r="AA264">
            <v>0</v>
          </cell>
          <cell r="AB264">
            <v>102138.6459627648</v>
          </cell>
          <cell r="AC264">
            <v>130796.56596276507</v>
          </cell>
          <cell r="AD264" t="str">
            <v>N/A</v>
          </cell>
          <cell r="AE264">
            <v>1674481</v>
          </cell>
          <cell r="AF264">
            <v>1674483</v>
          </cell>
          <cell r="AG264">
            <v>1674483</v>
          </cell>
          <cell r="AH264">
            <v>1674483</v>
          </cell>
          <cell r="AI264">
            <v>1660407</v>
          </cell>
          <cell r="AJ264">
            <v>0</v>
          </cell>
          <cell r="AK264">
            <v>8358337</v>
          </cell>
          <cell r="AL264">
            <v>32736894</v>
          </cell>
          <cell r="AM264">
            <v>4251190.0072169518</v>
          </cell>
          <cell r="AN264">
            <v>-866001.07999999973</v>
          </cell>
          <cell r="AO264">
            <v>7418494.719097686</v>
          </cell>
          <cell r="AP264">
            <v>0</v>
          </cell>
          <cell r="AQ264">
            <v>939839.07999999973</v>
          </cell>
          <cell r="AR264">
            <v>0</v>
          </cell>
          <cell r="AS264">
            <v>0</v>
          </cell>
          <cell r="AT264">
            <v>44480416.726314642</v>
          </cell>
          <cell r="AU264">
            <v>9.8740444543833931E-4</v>
          </cell>
          <cell r="AV264">
            <v>0</v>
          </cell>
          <cell r="AW264">
            <v>0</v>
          </cell>
          <cell r="AY264">
            <v>0</v>
          </cell>
          <cell r="AZ264">
            <v>0</v>
          </cell>
          <cell r="BA264">
            <v>0</v>
          </cell>
          <cell r="BB264">
            <v>0</v>
          </cell>
          <cell r="BC264">
            <v>0</v>
          </cell>
          <cell r="BD264">
            <v>0</v>
          </cell>
          <cell r="BE264">
            <v>0</v>
          </cell>
          <cell r="BF264">
            <v>0</v>
          </cell>
          <cell r="BG264">
            <v>0</v>
          </cell>
          <cell r="BH264">
            <v>0</v>
          </cell>
          <cell r="BJ264">
            <v>0</v>
          </cell>
          <cell r="BL264">
            <v>0</v>
          </cell>
          <cell r="BM264">
            <v>0</v>
          </cell>
          <cell r="BN264">
            <v>0</v>
          </cell>
          <cell r="BO264">
            <v>0</v>
          </cell>
          <cell r="BQ264">
            <v>0</v>
          </cell>
          <cell r="BR264">
            <v>0</v>
          </cell>
          <cell r="BS264">
            <v>0</v>
          </cell>
          <cell r="BT264">
            <v>0</v>
          </cell>
          <cell r="CB264">
            <v>0</v>
          </cell>
          <cell r="CC264">
            <v>0</v>
          </cell>
          <cell r="CD264">
            <v>0</v>
          </cell>
          <cell r="CE264">
            <v>0</v>
          </cell>
          <cell r="CF264">
            <v>0</v>
          </cell>
          <cell r="CI264">
            <v>0</v>
          </cell>
          <cell r="CJ264">
            <v>0</v>
          </cell>
          <cell r="CK264">
            <v>0</v>
          </cell>
          <cell r="CV264">
            <v>1.0224584275585027E-3</v>
          </cell>
          <cell r="DG264">
            <v>44480417</v>
          </cell>
          <cell r="DR264">
            <v>15077834.040000003</v>
          </cell>
          <cell r="EC264">
            <v>2.9500534945535182</v>
          </cell>
          <cell r="EN264">
            <v>2.4095909012463064E-2</v>
          </cell>
        </row>
        <row r="265">
          <cell r="B265">
            <v>38300</v>
          </cell>
          <cell r="C265" t="str">
            <v>Scotland County Schools</v>
          </cell>
          <cell r="D265">
            <v>2.1694012522345762E-3</v>
          </cell>
          <cell r="E265">
            <v>3753570.0034863991</v>
          </cell>
          <cell r="F265">
            <v>2926744.6135582514</v>
          </cell>
          <cell r="G265">
            <v>-143954</v>
          </cell>
          <cell r="H265">
            <v>-1047379.407695175</v>
          </cell>
          <cell r="I265">
            <v>-43342.536083793537</v>
          </cell>
          <cell r="J265">
            <v>3167487.9535205727</v>
          </cell>
          <cell r="K265">
            <v>0</v>
          </cell>
          <cell r="L265">
            <v>-166425.07538195333</v>
          </cell>
          <cell r="M265">
            <v>29866.172337986107</v>
          </cell>
          <cell r="N265">
            <v>1125.8758618847003</v>
          </cell>
          <cell r="O265">
            <v>-508.09546728586008</v>
          </cell>
          <cell r="P265">
            <v>0</v>
          </cell>
          <cell r="Q265">
            <v>0</v>
          </cell>
          <cell r="R265">
            <v>0</v>
          </cell>
          <cell r="S265">
            <v>8477185.5041368864</v>
          </cell>
          <cell r="T265">
            <v>0</v>
          </cell>
          <cell r="U265">
            <v>15837439.767602863</v>
          </cell>
          <cell r="V265">
            <v>119464.68935194443</v>
          </cell>
          <cell r="W265">
            <v>0</v>
          </cell>
          <cell r="X265">
            <v>15956904.456954807</v>
          </cell>
          <cell r="Y265">
            <v>719770.33000000007</v>
          </cell>
          <cell r="Z265">
            <v>0</v>
          </cell>
          <cell r="AA265">
            <v>0</v>
          </cell>
          <cell r="AB265">
            <v>216712.68041896768</v>
          </cell>
          <cell r="AC265">
            <v>936483.01041896781</v>
          </cell>
          <cell r="AD265" t="str">
            <v>N/A</v>
          </cell>
          <cell r="AE265">
            <v>3010058</v>
          </cell>
          <cell r="AF265">
            <v>3010057</v>
          </cell>
          <cell r="AG265">
            <v>3010057</v>
          </cell>
          <cell r="AH265">
            <v>3010057</v>
          </cell>
          <cell r="AI265">
            <v>2980190</v>
          </cell>
          <cell r="AJ265">
            <v>0</v>
          </cell>
          <cell r="AK265">
            <v>15020419</v>
          </cell>
          <cell r="AL265">
            <v>72778345</v>
          </cell>
          <cell r="AM265">
            <v>8477185.5041368864</v>
          </cell>
          <cell r="AN265">
            <v>-1899623.67</v>
          </cell>
          <cell r="AO265">
            <v>15740191.776535841</v>
          </cell>
          <cell r="AP265">
            <v>0</v>
          </cell>
          <cell r="AQ265">
            <v>-719770.33000000007</v>
          </cell>
          <cell r="AR265">
            <v>0</v>
          </cell>
          <cell r="AS265">
            <v>0</v>
          </cell>
          <cell r="AT265">
            <v>94376328.280672729</v>
          </cell>
          <cell r="AU265">
            <v>2.1951276669120081E-3</v>
          </cell>
          <cell r="AV265">
            <v>0</v>
          </cell>
          <cell r="AW265">
            <v>0</v>
          </cell>
          <cell r="AY265">
            <v>0</v>
          </cell>
          <cell r="AZ265">
            <v>0</v>
          </cell>
          <cell r="BA265">
            <v>0</v>
          </cell>
          <cell r="BB265">
            <v>0</v>
          </cell>
          <cell r="BC265">
            <v>0</v>
          </cell>
          <cell r="BD265">
            <v>0</v>
          </cell>
          <cell r="BE265">
            <v>0</v>
          </cell>
          <cell r="BF265">
            <v>0</v>
          </cell>
          <cell r="BG265">
            <v>0</v>
          </cell>
          <cell r="BH265">
            <v>0</v>
          </cell>
          <cell r="BJ265">
            <v>0</v>
          </cell>
          <cell r="BL265">
            <v>0</v>
          </cell>
          <cell r="BM265">
            <v>0</v>
          </cell>
          <cell r="BN265">
            <v>0</v>
          </cell>
          <cell r="BO265">
            <v>0</v>
          </cell>
          <cell r="BQ265">
            <v>0</v>
          </cell>
          <cell r="BR265">
            <v>0</v>
          </cell>
          <cell r="BS265">
            <v>0</v>
          </cell>
          <cell r="BT265">
            <v>0</v>
          </cell>
          <cell r="CB265">
            <v>0</v>
          </cell>
          <cell r="CC265">
            <v>0</v>
          </cell>
          <cell r="CD265">
            <v>0</v>
          </cell>
          <cell r="CE265">
            <v>0</v>
          </cell>
          <cell r="CF265">
            <v>0</v>
          </cell>
          <cell r="CI265">
            <v>0</v>
          </cell>
          <cell r="CJ265">
            <v>0</v>
          </cell>
          <cell r="CK265">
            <v>0</v>
          </cell>
          <cell r="CV265">
            <v>2.1694012522345762E-3</v>
          </cell>
          <cell r="DG265">
            <v>94376328</v>
          </cell>
          <cell r="DR265">
            <v>32869761.020000018</v>
          </cell>
          <cell r="EC265">
            <v>2.8712203883251703</v>
          </cell>
          <cell r="EN265">
            <v>2.4095909012463064E-2</v>
          </cell>
        </row>
        <row r="266">
          <cell r="B266">
            <v>38400</v>
          </cell>
          <cell r="C266" t="str">
            <v>Stanly County Schools</v>
          </cell>
          <cell r="D266">
            <v>2.6936973243421778E-3</v>
          </cell>
          <cell r="E266">
            <v>4660724.4578233873</v>
          </cell>
          <cell r="F266">
            <v>3634073.7456725114</v>
          </cell>
          <cell r="G266">
            <v>-562641</v>
          </cell>
          <cell r="H266">
            <v>-1300507.7346449876</v>
          </cell>
          <cell r="I266">
            <v>-53817.463854996728</v>
          </cell>
          <cell r="J266">
            <v>3932999.4008696456</v>
          </cell>
          <cell r="K266">
            <v>0</v>
          </cell>
          <cell r="L266">
            <v>-206646.31764089098</v>
          </cell>
          <cell r="M266">
            <v>37084.1624767701</v>
          </cell>
          <cell r="N266">
            <v>1397.9750373871034</v>
          </cell>
          <cell r="O266">
            <v>-630.89085033418144</v>
          </cell>
          <cell r="P266">
            <v>0</v>
          </cell>
          <cell r="Q266">
            <v>0</v>
          </cell>
          <cell r="R266">
            <v>0</v>
          </cell>
          <cell r="S266">
            <v>10142036.334888494</v>
          </cell>
          <cell r="T266">
            <v>0</v>
          </cell>
          <cell r="U266">
            <v>19664997.00434823</v>
          </cell>
          <cell r="V266">
            <v>148336.6499070804</v>
          </cell>
          <cell r="W266">
            <v>0</v>
          </cell>
          <cell r="X266">
            <v>19813333.654255308</v>
          </cell>
          <cell r="Y266">
            <v>2813203.05</v>
          </cell>
          <cell r="Z266">
            <v>0</v>
          </cell>
          <cell r="AA266">
            <v>0</v>
          </cell>
          <cell r="AB266">
            <v>269087.3192749836</v>
          </cell>
          <cell r="AC266">
            <v>3082290.3692749832</v>
          </cell>
          <cell r="AD266" t="str">
            <v>N/A</v>
          </cell>
          <cell r="AE266">
            <v>3353625</v>
          </cell>
          <cell r="AF266">
            <v>3353625</v>
          </cell>
          <cell r="AG266">
            <v>3353625</v>
          </cell>
          <cell r="AH266">
            <v>3353625</v>
          </cell>
          <cell r="AI266">
            <v>3316541</v>
          </cell>
          <cell r="AJ266">
            <v>0</v>
          </cell>
          <cell r="AK266">
            <v>16731041</v>
          </cell>
          <cell r="AL266">
            <v>92650101</v>
          </cell>
          <cell r="AM266">
            <v>10142036.334888494</v>
          </cell>
          <cell r="AN266">
            <v>-2338191.9500000002</v>
          </cell>
          <cell r="AO266">
            <v>19544246.334980328</v>
          </cell>
          <cell r="AP266">
            <v>0</v>
          </cell>
          <cell r="AQ266">
            <v>-2813203.05</v>
          </cell>
          <cell r="AR266">
            <v>0</v>
          </cell>
          <cell r="AS266">
            <v>0</v>
          </cell>
          <cell r="AT266">
            <v>117184988.66986881</v>
          </cell>
          <cell r="AU266">
            <v>2.7944960664973819E-3</v>
          </cell>
          <cell r="AV266">
            <v>0</v>
          </cell>
          <cell r="AW266">
            <v>0</v>
          </cell>
          <cell r="AY266">
            <v>0</v>
          </cell>
          <cell r="AZ266">
            <v>0</v>
          </cell>
          <cell r="BA266">
            <v>0</v>
          </cell>
          <cell r="BB266">
            <v>0</v>
          </cell>
          <cell r="BC266">
            <v>0</v>
          </cell>
          <cell r="BD266">
            <v>0</v>
          </cell>
          <cell r="BE266">
            <v>0</v>
          </cell>
          <cell r="BF266">
            <v>0</v>
          </cell>
          <cell r="BG266">
            <v>0</v>
          </cell>
          <cell r="BH266">
            <v>0</v>
          </cell>
          <cell r="BJ266">
            <v>0</v>
          </cell>
          <cell r="BL266">
            <v>0</v>
          </cell>
          <cell r="BM266">
            <v>0</v>
          </cell>
          <cell r="BN266">
            <v>0</v>
          </cell>
          <cell r="BO266">
            <v>0</v>
          </cell>
          <cell r="BQ266">
            <v>0</v>
          </cell>
          <cell r="BR266">
            <v>0</v>
          </cell>
          <cell r="BS266">
            <v>0</v>
          </cell>
          <cell r="BT266">
            <v>0</v>
          </cell>
          <cell r="CB266">
            <v>0</v>
          </cell>
          <cell r="CC266">
            <v>0</v>
          </cell>
          <cell r="CD266">
            <v>0</v>
          </cell>
          <cell r="CE266">
            <v>0</v>
          </cell>
          <cell r="CF266">
            <v>0</v>
          </cell>
          <cell r="CI266">
            <v>0</v>
          </cell>
          <cell r="CJ266">
            <v>0</v>
          </cell>
          <cell r="CK266">
            <v>0</v>
          </cell>
          <cell r="CV266">
            <v>2.6936973243421778E-3</v>
          </cell>
          <cell r="DG266">
            <v>117184989</v>
          </cell>
          <cell r="DR266">
            <v>40948904.550000034</v>
          </cell>
          <cell r="EC266">
            <v>2.8617368471215894</v>
          </cell>
          <cell r="EN266">
            <v>2.4095909012463064E-2</v>
          </cell>
        </row>
        <row r="267">
          <cell r="B267">
            <v>38402</v>
          </cell>
          <cell r="C267" t="str">
            <v>Gray Stone Day School</v>
          </cell>
          <cell r="D267">
            <v>9.6334000593835368E-5</v>
          </cell>
          <cell r="E267">
            <v>166680.28312991964</v>
          </cell>
          <cell r="F267">
            <v>129964.43928946275</v>
          </cell>
          <cell r="G267">
            <v>22379</v>
          </cell>
          <cell r="H267">
            <v>-46509.721693461921</v>
          </cell>
          <cell r="I267">
            <v>-1924.6600381251269</v>
          </cell>
          <cell r="J267">
            <v>140654.84016896979</v>
          </cell>
          <cell r="K267">
            <v>0</v>
          </cell>
          <cell r="L267">
            <v>-7390.2388016786363</v>
          </cell>
          <cell r="M267">
            <v>1326.2313095742793</v>
          </cell>
          <cell r="N267">
            <v>49.995419628188678</v>
          </cell>
          <cell r="O267">
            <v>-22.562386279082183</v>
          </cell>
          <cell r="P267">
            <v>0</v>
          </cell>
          <cell r="Q267">
            <v>0</v>
          </cell>
          <cell r="R267">
            <v>0</v>
          </cell>
          <cell r="S267">
            <v>405207.60639800981</v>
          </cell>
          <cell r="T267">
            <v>117947</v>
          </cell>
          <cell r="U267">
            <v>703274.20084484888</v>
          </cell>
          <cell r="V267">
            <v>5304.9252382971172</v>
          </cell>
          <cell r="W267">
            <v>0</v>
          </cell>
          <cell r="X267">
            <v>826526.12608314597</v>
          </cell>
          <cell r="Y267">
            <v>6047.3400000000111</v>
          </cell>
          <cell r="Z267">
            <v>0</v>
          </cell>
          <cell r="AA267">
            <v>0</v>
          </cell>
          <cell r="AB267">
            <v>9623.3001906256341</v>
          </cell>
          <cell r="AC267">
            <v>15670.640190625645</v>
          </cell>
          <cell r="AD267" t="str">
            <v>N/A</v>
          </cell>
          <cell r="AE267">
            <v>162436</v>
          </cell>
          <cell r="AF267">
            <v>162436</v>
          </cell>
          <cell r="AG267">
            <v>162436</v>
          </cell>
          <cell r="AH267">
            <v>162436</v>
          </cell>
          <cell r="AI267">
            <v>161110</v>
          </cell>
          <cell r="AJ267">
            <v>0</v>
          </cell>
          <cell r="AK267">
            <v>810854</v>
          </cell>
          <cell r="AL267">
            <v>3052369</v>
          </cell>
          <cell r="AM267">
            <v>405207.60639800981</v>
          </cell>
          <cell r="AN267">
            <v>-77575.659999999989</v>
          </cell>
          <cell r="AO267">
            <v>698955.82589252049</v>
          </cell>
          <cell r="AP267">
            <v>0</v>
          </cell>
          <cell r="AQ267">
            <v>111899.65999999999</v>
          </cell>
          <cell r="AR267">
            <v>0</v>
          </cell>
          <cell r="AS267">
            <v>0</v>
          </cell>
          <cell r="AT267">
            <v>4190856.4322905303</v>
          </cell>
          <cell r="AU267">
            <v>9.2065003565337255E-5</v>
          </cell>
          <cell r="AV267">
            <v>0</v>
          </cell>
          <cell r="AW267">
            <v>0</v>
          </cell>
          <cell r="AY267">
            <v>0</v>
          </cell>
          <cell r="AZ267">
            <v>0</v>
          </cell>
          <cell r="BA267">
            <v>0</v>
          </cell>
          <cell r="BB267">
            <v>0</v>
          </cell>
          <cell r="BC267">
            <v>0</v>
          </cell>
          <cell r="BD267">
            <v>0</v>
          </cell>
          <cell r="BE267">
            <v>0</v>
          </cell>
          <cell r="BF267">
            <v>0</v>
          </cell>
          <cell r="BG267">
            <v>0</v>
          </cell>
          <cell r="BH267">
            <v>0</v>
          </cell>
          <cell r="BJ267">
            <v>0</v>
          </cell>
          <cell r="BL267">
            <v>0</v>
          </cell>
          <cell r="BM267">
            <v>0</v>
          </cell>
          <cell r="BN267">
            <v>0</v>
          </cell>
          <cell r="BO267">
            <v>0</v>
          </cell>
          <cell r="BQ267">
            <v>0</v>
          </cell>
          <cell r="BR267">
            <v>0</v>
          </cell>
          <cell r="BS267">
            <v>0</v>
          </cell>
          <cell r="BT267">
            <v>0</v>
          </cell>
          <cell r="CB267">
            <v>0</v>
          </cell>
          <cell r="CC267">
            <v>0</v>
          </cell>
          <cell r="CD267">
            <v>0</v>
          </cell>
          <cell r="CE267">
            <v>0</v>
          </cell>
          <cell r="CF267">
            <v>0</v>
          </cell>
          <cell r="CI267">
            <v>0</v>
          </cell>
          <cell r="CJ267">
            <v>0</v>
          </cell>
          <cell r="CK267">
            <v>0</v>
          </cell>
          <cell r="CV267">
            <v>9.6334000593835368E-5</v>
          </cell>
          <cell r="DG267">
            <v>4190856</v>
          </cell>
          <cell r="DR267">
            <v>1315384.7700000005</v>
          </cell>
          <cell r="EC267">
            <v>3.1860305026946589</v>
          </cell>
          <cell r="EN267">
            <v>2.4095909012463064E-2</v>
          </cell>
        </row>
        <row r="268">
          <cell r="B268">
            <v>38405</v>
          </cell>
          <cell r="C268" t="str">
            <v>Stanly Community College</v>
          </cell>
          <cell r="D268">
            <v>6.8747164768666325E-4</v>
          </cell>
          <cell r="E268">
            <v>1189486.2475745468</v>
          </cell>
          <cell r="F268">
            <v>927469.70610828954</v>
          </cell>
          <cell r="G268">
            <v>78725</v>
          </cell>
          <cell r="H268">
            <v>-331908.92944290856</v>
          </cell>
          <cell r="I268">
            <v>-13735.017745450388</v>
          </cell>
          <cell r="J268">
            <v>1003759.9822492345</v>
          </cell>
          <cell r="K268">
            <v>0</v>
          </cell>
          <cell r="L268">
            <v>-52739.215795767974</v>
          </cell>
          <cell r="M268">
            <v>9464.4301906529108</v>
          </cell>
          <cell r="N268">
            <v>356.78403571642451</v>
          </cell>
          <cell r="O268">
            <v>-161.01273460469341</v>
          </cell>
          <cell r="P268">
            <v>0</v>
          </cell>
          <cell r="Q268">
            <v>0</v>
          </cell>
          <cell r="R268">
            <v>0</v>
          </cell>
          <cell r="S268">
            <v>2810717.9744397085</v>
          </cell>
          <cell r="T268">
            <v>424570</v>
          </cell>
          <cell r="U268">
            <v>5018799.9112461722</v>
          </cell>
          <cell r="V268">
            <v>37857.720762611643</v>
          </cell>
          <cell r="W268">
            <v>0</v>
          </cell>
          <cell r="X268">
            <v>5481227.6320087835</v>
          </cell>
          <cell r="Y268">
            <v>30946.070000000065</v>
          </cell>
          <cell r="Z268">
            <v>0</v>
          </cell>
          <cell r="AA268">
            <v>0</v>
          </cell>
          <cell r="AB268">
            <v>68675.088727251947</v>
          </cell>
          <cell r="AC268">
            <v>99621.158727252012</v>
          </cell>
          <cell r="AD268" t="str">
            <v>N/A</v>
          </cell>
          <cell r="AE268">
            <v>1078214</v>
          </cell>
          <cell r="AF268">
            <v>1078214</v>
          </cell>
          <cell r="AG268">
            <v>1078214</v>
          </cell>
          <cell r="AH268">
            <v>1078214</v>
          </cell>
          <cell r="AI268">
            <v>1068750</v>
          </cell>
          <cell r="AJ268">
            <v>0</v>
          </cell>
          <cell r="AK268">
            <v>5381606</v>
          </cell>
          <cell r="AL268">
            <v>22283290</v>
          </cell>
          <cell r="AM268">
            <v>2810717.9744397085</v>
          </cell>
          <cell r="AN268">
            <v>-568260.92999999993</v>
          </cell>
          <cell r="AO268">
            <v>4987982.5432815319</v>
          </cell>
          <cell r="AP268">
            <v>0</v>
          </cell>
          <cell r="AQ268">
            <v>393623.92999999993</v>
          </cell>
          <cell r="AR268">
            <v>0</v>
          </cell>
          <cell r="AS268">
            <v>0</v>
          </cell>
          <cell r="AT268">
            <v>29907353.517721243</v>
          </cell>
          <cell r="AU268">
            <v>6.7210467655146164E-4</v>
          </cell>
          <cell r="AV268">
            <v>0</v>
          </cell>
          <cell r="AW268">
            <v>0</v>
          </cell>
          <cell r="AY268">
            <v>0</v>
          </cell>
          <cell r="AZ268">
            <v>0</v>
          </cell>
          <cell r="BA268">
            <v>0</v>
          </cell>
          <cell r="BB268">
            <v>0</v>
          </cell>
          <cell r="BC268">
            <v>0</v>
          </cell>
          <cell r="BD268">
            <v>0</v>
          </cell>
          <cell r="BE268">
            <v>0</v>
          </cell>
          <cell r="BF268">
            <v>0</v>
          </cell>
          <cell r="BG268">
            <v>0</v>
          </cell>
          <cell r="BH268">
            <v>0</v>
          </cell>
          <cell r="BJ268">
            <v>0</v>
          </cell>
          <cell r="BL268">
            <v>0</v>
          </cell>
          <cell r="BM268">
            <v>0</v>
          </cell>
          <cell r="BN268">
            <v>0</v>
          </cell>
          <cell r="BO268">
            <v>0</v>
          </cell>
          <cell r="BQ268">
            <v>0</v>
          </cell>
          <cell r="BR268">
            <v>0</v>
          </cell>
          <cell r="BS268">
            <v>0</v>
          </cell>
          <cell r="BT268">
            <v>0</v>
          </cell>
          <cell r="CB268">
            <v>0</v>
          </cell>
          <cell r="CC268">
            <v>0</v>
          </cell>
          <cell r="CD268">
            <v>0</v>
          </cell>
          <cell r="CE268">
            <v>0</v>
          </cell>
          <cell r="CF268">
            <v>0</v>
          </cell>
          <cell r="CI268">
            <v>0</v>
          </cell>
          <cell r="CJ268">
            <v>0</v>
          </cell>
          <cell r="CK268">
            <v>0</v>
          </cell>
          <cell r="CV268">
            <v>6.8747164768666325E-4</v>
          </cell>
          <cell r="DG268">
            <v>29907353</v>
          </cell>
          <cell r="DR268">
            <v>10006684.970000004</v>
          </cell>
          <cell r="EC268">
            <v>2.9887373380557203</v>
          </cell>
          <cell r="EN268">
            <v>2.4095909012463064E-2</v>
          </cell>
        </row>
        <row r="269">
          <cell r="B269">
            <v>38500</v>
          </cell>
          <cell r="C269" t="str">
            <v>Stokes County Schools</v>
          </cell>
          <cell r="D269">
            <v>2.1597062547939207E-3</v>
          </cell>
          <cell r="E269">
            <v>3736795.3973412067</v>
          </cell>
          <cell r="F269">
            <v>2913665.0684493547</v>
          </cell>
          <cell r="G269">
            <v>-456385</v>
          </cell>
          <cell r="H269">
            <v>-1042698.696523583</v>
          </cell>
          <cell r="I269">
            <v>-43148.839423956604</v>
          </cell>
          <cell r="J269">
            <v>3153332.5327236787</v>
          </cell>
          <cell r="K269">
            <v>0</v>
          </cell>
          <cell r="L269">
            <v>-165681.3260740616</v>
          </cell>
          <cell r="M269">
            <v>29732.70119516239</v>
          </cell>
          <cell r="N269">
            <v>1120.8443521129491</v>
          </cell>
          <cell r="O269">
            <v>-505.8248019352842</v>
          </cell>
          <cell r="P269">
            <v>0</v>
          </cell>
          <cell r="Q269">
            <v>0</v>
          </cell>
          <cell r="R269">
            <v>0</v>
          </cell>
          <cell r="S269">
            <v>8126226.8572379788</v>
          </cell>
          <cell r="T269">
            <v>0</v>
          </cell>
          <cell r="U269">
            <v>15766662.663618393</v>
          </cell>
          <cell r="V269">
            <v>118930.80478064956</v>
          </cell>
          <cell r="W269">
            <v>0</v>
          </cell>
          <cell r="X269">
            <v>15885593.468399042</v>
          </cell>
          <cell r="Y269">
            <v>2281925.2800000003</v>
          </cell>
          <cell r="Z269">
            <v>0</v>
          </cell>
          <cell r="AA269">
            <v>0</v>
          </cell>
          <cell r="AB269">
            <v>215744.197119783</v>
          </cell>
          <cell r="AC269">
            <v>2497669.4771197834</v>
          </cell>
          <cell r="AD269" t="str">
            <v>N/A</v>
          </cell>
          <cell r="AE269">
            <v>2683531</v>
          </cell>
          <cell r="AF269">
            <v>2683530</v>
          </cell>
          <cell r="AG269">
            <v>2683530</v>
          </cell>
          <cell r="AH269">
            <v>2683530</v>
          </cell>
          <cell r="AI269">
            <v>2653798</v>
          </cell>
          <cell r="AJ269">
            <v>0</v>
          </cell>
          <cell r="AK269">
            <v>13387919</v>
          </cell>
          <cell r="AL269">
            <v>74321596</v>
          </cell>
          <cell r="AM269">
            <v>8126226.8572379788</v>
          </cell>
          <cell r="AN269">
            <v>-1881183.72</v>
          </cell>
          <cell r="AO269">
            <v>15669849.271279262</v>
          </cell>
          <cell r="AP269">
            <v>0</v>
          </cell>
          <cell r="AQ269">
            <v>-2281925.2800000003</v>
          </cell>
          <cell r="AR269">
            <v>0</v>
          </cell>
          <cell r="AS269">
            <v>0</v>
          </cell>
          <cell r="AT269">
            <v>93954563.12851724</v>
          </cell>
          <cell r="AU269">
            <v>2.2416749322209215E-3</v>
          </cell>
          <cell r="AV269">
            <v>0</v>
          </cell>
          <cell r="AW269">
            <v>0</v>
          </cell>
          <cell r="AY269">
            <v>0</v>
          </cell>
          <cell r="AZ269">
            <v>0</v>
          </cell>
          <cell r="BA269">
            <v>0</v>
          </cell>
          <cell r="BB269">
            <v>0</v>
          </cell>
          <cell r="BC269">
            <v>0</v>
          </cell>
          <cell r="BD269">
            <v>0</v>
          </cell>
          <cell r="BE269">
            <v>0</v>
          </cell>
          <cell r="BF269">
            <v>0</v>
          </cell>
          <cell r="BG269">
            <v>0</v>
          </cell>
          <cell r="BH269">
            <v>0</v>
          </cell>
          <cell r="BJ269">
            <v>0</v>
          </cell>
          <cell r="BL269">
            <v>0</v>
          </cell>
          <cell r="BM269">
            <v>0</v>
          </cell>
          <cell r="BN269">
            <v>0</v>
          </cell>
          <cell r="BO269">
            <v>0</v>
          </cell>
          <cell r="BQ269">
            <v>0</v>
          </cell>
          <cell r="BR269">
            <v>0</v>
          </cell>
          <cell r="BS269">
            <v>0</v>
          </cell>
          <cell r="BT269">
            <v>0</v>
          </cell>
          <cell r="CB269">
            <v>0</v>
          </cell>
          <cell r="CC269">
            <v>0</v>
          </cell>
          <cell r="CD269">
            <v>0</v>
          </cell>
          <cell r="CE269">
            <v>0</v>
          </cell>
          <cell r="CF269">
            <v>0</v>
          </cell>
          <cell r="CI269">
            <v>0</v>
          </cell>
          <cell r="CJ269">
            <v>0</v>
          </cell>
          <cell r="CK269">
            <v>0</v>
          </cell>
          <cell r="CV269">
            <v>2.1597062547939207E-3</v>
          </cell>
          <cell r="DG269">
            <v>93954563</v>
          </cell>
          <cell r="DR269">
            <v>33024718.000000022</v>
          </cell>
          <cell r="EC269">
            <v>2.8449769957157525</v>
          </cell>
          <cell r="EN269">
            <v>2.4095909012463064E-2</v>
          </cell>
        </row>
        <row r="270">
          <cell r="B270">
            <v>38600</v>
          </cell>
          <cell r="C270" t="str">
            <v>Surry County Schools</v>
          </cell>
          <cell r="D270">
            <v>2.6427570235023103E-3</v>
          </cell>
          <cell r="E270">
            <v>4572585.8596714102</v>
          </cell>
          <cell r="F270">
            <v>3565350.059382319</v>
          </cell>
          <cell r="G270">
            <v>-554197</v>
          </cell>
          <cell r="H270">
            <v>-1275913.9339054897</v>
          </cell>
          <cell r="I270">
            <v>-52799.725976862363</v>
          </cell>
          <cell r="J270">
            <v>3858622.7547361585</v>
          </cell>
          <cell r="K270">
            <v>0</v>
          </cell>
          <cell r="L270">
            <v>-202738.44518137162</v>
          </cell>
          <cell r="M270">
            <v>36382.866761067329</v>
          </cell>
          <cell r="N270">
            <v>1371.538040057229</v>
          </cell>
          <cell r="O270">
            <v>-618.96012247447607</v>
          </cell>
          <cell r="P270">
            <v>0</v>
          </cell>
          <cell r="Q270">
            <v>0</v>
          </cell>
          <cell r="R270">
            <v>0</v>
          </cell>
          <cell r="S270">
            <v>9948045.0134048145</v>
          </cell>
          <cell r="T270">
            <v>0</v>
          </cell>
          <cell r="U270">
            <v>19293113.773680795</v>
          </cell>
          <cell r="V270">
            <v>145531.46704426932</v>
          </cell>
          <cell r="W270">
            <v>0</v>
          </cell>
          <cell r="X270">
            <v>19438645.240725063</v>
          </cell>
          <cell r="Y270">
            <v>2770984.62</v>
          </cell>
          <cell r="Z270">
            <v>0</v>
          </cell>
          <cell r="AA270">
            <v>0</v>
          </cell>
          <cell r="AB270">
            <v>263998.62988431181</v>
          </cell>
          <cell r="AC270">
            <v>3034983.249884312</v>
          </cell>
          <cell r="AD270" t="str">
            <v>N/A</v>
          </cell>
          <cell r="AE270">
            <v>3288009</v>
          </cell>
          <cell r="AF270">
            <v>3288009</v>
          </cell>
          <cell r="AG270">
            <v>3288009</v>
          </cell>
          <cell r="AH270">
            <v>3288009</v>
          </cell>
          <cell r="AI270">
            <v>3251626</v>
          </cell>
          <cell r="AJ270">
            <v>0</v>
          </cell>
          <cell r="AK270">
            <v>16403662</v>
          </cell>
          <cell r="AL270">
            <v>90936327</v>
          </cell>
          <cell r="AM270">
            <v>9948045.0134048145</v>
          </cell>
          <cell r="AN270">
            <v>-2319120.38</v>
          </cell>
          <cell r="AO270">
            <v>19174646.610840753</v>
          </cell>
          <cell r="AP270">
            <v>0</v>
          </cell>
          <cell r="AQ270">
            <v>-2770984.62</v>
          </cell>
          <cell r="AR270">
            <v>0</v>
          </cell>
          <cell r="AS270">
            <v>0</v>
          </cell>
          <cell r="AT270">
            <v>114968913.62424557</v>
          </cell>
          <cell r="AU270">
            <v>2.7428055248050602E-3</v>
          </cell>
          <cell r="AV270">
            <v>0</v>
          </cell>
          <cell r="AW270">
            <v>0</v>
          </cell>
          <cell r="AY270">
            <v>0</v>
          </cell>
          <cell r="AZ270">
            <v>0</v>
          </cell>
          <cell r="BA270">
            <v>0</v>
          </cell>
          <cell r="BB270">
            <v>0</v>
          </cell>
          <cell r="BC270">
            <v>0</v>
          </cell>
          <cell r="BD270">
            <v>0</v>
          </cell>
          <cell r="BE270">
            <v>0</v>
          </cell>
          <cell r="BF270">
            <v>0</v>
          </cell>
          <cell r="BG270">
            <v>0</v>
          </cell>
          <cell r="BH270">
            <v>0</v>
          </cell>
          <cell r="BJ270">
            <v>0</v>
          </cell>
          <cell r="BL270">
            <v>0</v>
          </cell>
          <cell r="BM270">
            <v>0</v>
          </cell>
          <cell r="BN270">
            <v>0</v>
          </cell>
          <cell r="BO270">
            <v>0</v>
          </cell>
          <cell r="BQ270">
            <v>0</v>
          </cell>
          <cell r="BR270">
            <v>0</v>
          </cell>
          <cell r="BS270">
            <v>0</v>
          </cell>
          <cell r="BT270">
            <v>0</v>
          </cell>
          <cell r="CB270">
            <v>0</v>
          </cell>
          <cell r="CC270">
            <v>0</v>
          </cell>
          <cell r="CD270">
            <v>0</v>
          </cell>
          <cell r="CE270">
            <v>0</v>
          </cell>
          <cell r="CF270">
            <v>0</v>
          </cell>
          <cell r="CI270">
            <v>0</v>
          </cell>
          <cell r="CJ270">
            <v>0</v>
          </cell>
          <cell r="CK270">
            <v>0</v>
          </cell>
          <cell r="CV270">
            <v>2.6427570235023103E-3</v>
          </cell>
          <cell r="DG270">
            <v>114968913</v>
          </cell>
          <cell r="DR270">
            <v>40492841.820000008</v>
          </cell>
          <cell r="EC270">
            <v>2.8392404146654675</v>
          </cell>
          <cell r="EN270">
            <v>2.4095909012463064E-2</v>
          </cell>
        </row>
        <row r="271">
          <cell r="B271">
            <v>38601</v>
          </cell>
          <cell r="C271" t="str">
            <v>Bridges Charter Schools</v>
          </cell>
          <cell r="D271">
            <v>3.7248194923832202E-5</v>
          </cell>
          <cell r="E271">
            <v>64448.062342591904</v>
          </cell>
          <cell r="F271">
            <v>50251.632216862876</v>
          </cell>
          <cell r="G271">
            <v>-12690</v>
          </cell>
          <cell r="H271">
            <v>-17983.299445804572</v>
          </cell>
          <cell r="I271">
            <v>-744.1828619207439</v>
          </cell>
          <cell r="J271">
            <v>54385.148247746649</v>
          </cell>
          <cell r="K271">
            <v>0</v>
          </cell>
          <cell r="L271">
            <v>-2857.4859729868758</v>
          </cell>
          <cell r="M271">
            <v>512.7963338862229</v>
          </cell>
          <cell r="N271">
            <v>19.331068201570435</v>
          </cell>
          <cell r="O271">
            <v>-8.7238997331107395</v>
          </cell>
          <cell r="P271">
            <v>0</v>
          </cell>
          <cell r="Q271">
            <v>0</v>
          </cell>
          <cell r="R271">
            <v>0</v>
          </cell>
          <cell r="S271">
            <v>135333.27802884392</v>
          </cell>
          <cell r="T271">
            <v>0</v>
          </cell>
          <cell r="U271">
            <v>271925.74123873323</v>
          </cell>
          <cell r="V271">
            <v>2051.1853355448916</v>
          </cell>
          <cell r="W271">
            <v>0</v>
          </cell>
          <cell r="X271">
            <v>273976.9265742781</v>
          </cell>
          <cell r="Y271">
            <v>63448.209999999992</v>
          </cell>
          <cell r="Z271">
            <v>0</v>
          </cell>
          <cell r="AA271">
            <v>0</v>
          </cell>
          <cell r="AB271">
            <v>3720.9143096037192</v>
          </cell>
          <cell r="AC271">
            <v>67169.124309603707</v>
          </cell>
          <cell r="AD271" t="str">
            <v>N/A</v>
          </cell>
          <cell r="AE271">
            <v>41465</v>
          </cell>
          <cell r="AF271">
            <v>41464</v>
          </cell>
          <cell r="AG271">
            <v>41464</v>
          </cell>
          <cell r="AH271">
            <v>41464</v>
          </cell>
          <cell r="AI271">
            <v>40951</v>
          </cell>
          <cell r="AJ271">
            <v>0</v>
          </cell>
          <cell r="AK271">
            <v>206808</v>
          </cell>
          <cell r="AL271">
            <v>1306174</v>
          </cell>
          <cell r="AM271">
            <v>135333.27802884392</v>
          </cell>
          <cell r="AN271">
            <v>-27891.790000000005</v>
          </cell>
          <cell r="AO271">
            <v>270256.01226467441</v>
          </cell>
          <cell r="AP271">
            <v>0</v>
          </cell>
          <cell r="AQ271">
            <v>-63448.209999999992</v>
          </cell>
          <cell r="AR271">
            <v>0</v>
          </cell>
          <cell r="AS271">
            <v>0</v>
          </cell>
          <cell r="AT271">
            <v>1620423.2902935185</v>
          </cell>
          <cell r="AU271">
            <v>3.9396594532019387E-5</v>
          </cell>
          <cell r="AV271">
            <v>0</v>
          </cell>
          <cell r="AW271">
            <v>0</v>
          </cell>
          <cell r="AY271">
            <v>0</v>
          </cell>
          <cell r="AZ271">
            <v>0</v>
          </cell>
          <cell r="BA271">
            <v>0</v>
          </cell>
          <cell r="BB271">
            <v>0</v>
          </cell>
          <cell r="BC271">
            <v>0</v>
          </cell>
          <cell r="BD271">
            <v>0</v>
          </cell>
          <cell r="BE271">
            <v>0</v>
          </cell>
          <cell r="BF271">
            <v>0</v>
          </cell>
          <cell r="BG271">
            <v>0</v>
          </cell>
          <cell r="BH271">
            <v>0</v>
          </cell>
          <cell r="BJ271">
            <v>0</v>
          </cell>
          <cell r="BL271">
            <v>0</v>
          </cell>
          <cell r="BM271">
            <v>0</v>
          </cell>
          <cell r="BN271">
            <v>0</v>
          </cell>
          <cell r="BO271">
            <v>0</v>
          </cell>
          <cell r="BQ271">
            <v>0</v>
          </cell>
          <cell r="BR271">
            <v>0</v>
          </cell>
          <cell r="BS271">
            <v>0</v>
          </cell>
          <cell r="BT271">
            <v>0</v>
          </cell>
          <cell r="CB271">
            <v>0</v>
          </cell>
          <cell r="CC271">
            <v>0</v>
          </cell>
          <cell r="CD271">
            <v>0</v>
          </cell>
          <cell r="CE271">
            <v>0</v>
          </cell>
          <cell r="CF271">
            <v>0</v>
          </cell>
          <cell r="CI271">
            <v>0</v>
          </cell>
          <cell r="CJ271">
            <v>0</v>
          </cell>
          <cell r="CK271">
            <v>0</v>
          </cell>
          <cell r="CV271">
            <v>3.7248194923832202E-5</v>
          </cell>
          <cell r="DG271">
            <v>1620423</v>
          </cell>
          <cell r="DR271">
            <v>503972.35</v>
          </cell>
          <cell r="EC271">
            <v>3.2153013950070872</v>
          </cell>
          <cell r="EN271">
            <v>2.4095909012463064E-2</v>
          </cell>
        </row>
        <row r="272">
          <cell r="B272">
            <v>38602</v>
          </cell>
          <cell r="C272" t="str">
            <v>Millennium Charter Academy</v>
          </cell>
          <cell r="D272">
            <v>1.6666563666537258E-4</v>
          </cell>
          <cell r="E272">
            <v>288370.41269093018</v>
          </cell>
          <cell r="F272">
            <v>224849.0240674442</v>
          </cell>
          <cell r="G272">
            <v>127309</v>
          </cell>
          <cell r="H272">
            <v>-80465.591892652723</v>
          </cell>
          <cell r="I272">
            <v>-3329.8180148354768</v>
          </cell>
          <cell r="J272">
            <v>243344.28490793621</v>
          </cell>
          <cell r="K272">
            <v>0</v>
          </cell>
          <cell r="L272">
            <v>-12785.712701624572</v>
          </cell>
          <cell r="M272">
            <v>2294.4877635435059</v>
          </cell>
          <cell r="N272">
            <v>86.496132116595064</v>
          </cell>
          <cell r="O272">
            <v>-39.034758763396916</v>
          </cell>
          <cell r="P272">
            <v>0</v>
          </cell>
          <cell r="Q272">
            <v>0</v>
          </cell>
          <cell r="R272">
            <v>0</v>
          </cell>
          <cell r="S272">
            <v>789633.54819409456</v>
          </cell>
          <cell r="T272">
            <v>642711</v>
          </cell>
          <cell r="U272">
            <v>1216721.4245396811</v>
          </cell>
          <cell r="V272">
            <v>9177.9510541740237</v>
          </cell>
          <cell r="W272">
            <v>0</v>
          </cell>
          <cell r="X272">
            <v>1868610.375593855</v>
          </cell>
          <cell r="Y272">
            <v>6167.2099999999627</v>
          </cell>
          <cell r="Z272">
            <v>0</v>
          </cell>
          <cell r="AA272">
            <v>0</v>
          </cell>
          <cell r="AB272">
            <v>16649.090074177384</v>
          </cell>
          <cell r="AC272">
            <v>22816.300074177347</v>
          </cell>
          <cell r="AD272" t="str">
            <v>N/A</v>
          </cell>
          <cell r="AE272">
            <v>369618</v>
          </cell>
          <cell r="AF272">
            <v>369617</v>
          </cell>
          <cell r="AG272">
            <v>369617</v>
          </cell>
          <cell r="AH272">
            <v>369617</v>
          </cell>
          <cell r="AI272">
            <v>367322</v>
          </cell>
          <cell r="AJ272">
            <v>0</v>
          </cell>
          <cell r="AK272">
            <v>1845791</v>
          </cell>
          <cell r="AL272">
            <v>4754462</v>
          </cell>
          <cell r="AM272">
            <v>789633.54819409456</v>
          </cell>
          <cell r="AN272">
            <v>-139367.79000000004</v>
          </cell>
          <cell r="AO272">
            <v>1209250.2855196779</v>
          </cell>
          <cell r="AP272">
            <v>0</v>
          </cell>
          <cell r="AQ272">
            <v>636543.79</v>
          </cell>
          <cell r="AR272">
            <v>0</v>
          </cell>
          <cell r="AS272">
            <v>0</v>
          </cell>
          <cell r="AT272">
            <v>7250521.8337137727</v>
          </cell>
          <cell r="AU272">
            <v>1.4340323318558199E-4</v>
          </cell>
          <cell r="AV272">
            <v>0</v>
          </cell>
          <cell r="AW272">
            <v>0</v>
          </cell>
          <cell r="AY272">
            <v>0</v>
          </cell>
          <cell r="AZ272">
            <v>0</v>
          </cell>
          <cell r="BA272">
            <v>0</v>
          </cell>
          <cell r="BB272">
            <v>0</v>
          </cell>
          <cell r="BC272">
            <v>0</v>
          </cell>
          <cell r="BD272">
            <v>0</v>
          </cell>
          <cell r="BE272">
            <v>0</v>
          </cell>
          <cell r="BF272">
            <v>0</v>
          </cell>
          <cell r="BG272">
            <v>0</v>
          </cell>
          <cell r="BH272">
            <v>0</v>
          </cell>
          <cell r="BJ272">
            <v>0</v>
          </cell>
          <cell r="BL272">
            <v>0</v>
          </cell>
          <cell r="BM272">
            <v>0</v>
          </cell>
          <cell r="BN272">
            <v>0</v>
          </cell>
          <cell r="BO272">
            <v>0</v>
          </cell>
          <cell r="BQ272">
            <v>0</v>
          </cell>
          <cell r="BR272">
            <v>0</v>
          </cell>
          <cell r="BS272">
            <v>0</v>
          </cell>
          <cell r="BT272">
            <v>0</v>
          </cell>
          <cell r="CB272">
            <v>0</v>
          </cell>
          <cell r="CC272">
            <v>0</v>
          </cell>
          <cell r="CD272">
            <v>0</v>
          </cell>
          <cell r="CE272">
            <v>0</v>
          </cell>
          <cell r="CF272">
            <v>0</v>
          </cell>
          <cell r="CI272">
            <v>0</v>
          </cell>
          <cell r="CJ272">
            <v>0</v>
          </cell>
          <cell r="CK272">
            <v>0</v>
          </cell>
          <cell r="CV272">
            <v>1.6666563666537258E-4</v>
          </cell>
          <cell r="DG272">
            <v>7250522</v>
          </cell>
          <cell r="DR272">
            <v>2406930.850000001</v>
          </cell>
          <cell r="EC272">
            <v>3.012351601210312</v>
          </cell>
          <cell r="EN272">
            <v>2.4095909012463064E-2</v>
          </cell>
        </row>
        <row r="273">
          <cell r="B273">
            <v>38605</v>
          </cell>
          <cell r="C273" t="str">
            <v>Surry Community College</v>
          </cell>
          <cell r="D273">
            <v>7.4540113900093731E-4</v>
          </cell>
          <cell r="E273">
            <v>1289717.7749098013</v>
          </cell>
          <cell r="F273">
            <v>1005622.5266137552</v>
          </cell>
          <cell r="G273">
            <v>-21038</v>
          </cell>
          <cell r="H273">
            <v>-359877.08712620026</v>
          </cell>
          <cell r="I273">
            <v>-14892.39288064886</v>
          </cell>
          <cell r="J273">
            <v>1088341.3687965751</v>
          </cell>
          <cell r="K273">
            <v>0</v>
          </cell>
          <cell r="L273">
            <v>-57183.262257383001</v>
          </cell>
          <cell r="M273">
            <v>10261.946173121285</v>
          </cell>
          <cell r="N273">
            <v>386.84828311870643</v>
          </cell>
          <cell r="O273">
            <v>-174.58040076540954</v>
          </cell>
          <cell r="P273">
            <v>0</v>
          </cell>
          <cell r="Q273">
            <v>0</v>
          </cell>
          <cell r="R273">
            <v>0</v>
          </cell>
          <cell r="S273">
            <v>2941165.1421113736</v>
          </cell>
          <cell r="T273">
            <v>1639.1299999998882</v>
          </cell>
          <cell r="U273">
            <v>5441706.8439828753</v>
          </cell>
          <cell r="V273">
            <v>41047.78469248514</v>
          </cell>
          <cell r="W273">
            <v>0</v>
          </cell>
          <cell r="X273">
            <v>5484393.7586753601</v>
          </cell>
          <cell r="Y273">
            <v>106829</v>
          </cell>
          <cell r="Z273">
            <v>0</v>
          </cell>
          <cell r="AA273">
            <v>0</v>
          </cell>
          <cell r="AB273">
            <v>74461.964403244303</v>
          </cell>
          <cell r="AC273">
            <v>181290.96440324432</v>
          </cell>
          <cell r="AD273" t="str">
            <v>N/A</v>
          </cell>
          <cell r="AE273">
            <v>1062673</v>
          </cell>
          <cell r="AF273">
            <v>1062673</v>
          </cell>
          <cell r="AG273">
            <v>1062673</v>
          </cell>
          <cell r="AH273">
            <v>1062673</v>
          </cell>
          <cell r="AI273">
            <v>1052411</v>
          </cell>
          <cell r="AJ273">
            <v>0</v>
          </cell>
          <cell r="AK273">
            <v>5303103</v>
          </cell>
          <cell r="AL273">
            <v>24841592</v>
          </cell>
          <cell r="AM273">
            <v>2941165.1421113736</v>
          </cell>
          <cell r="AN273">
            <v>-658377.12999999989</v>
          </cell>
          <cell r="AO273">
            <v>5408292.6642721174</v>
          </cell>
          <cell r="AP273">
            <v>0</v>
          </cell>
          <cell r="AQ273">
            <v>-105189.87000000011</v>
          </cell>
          <cell r="AR273">
            <v>0</v>
          </cell>
          <cell r="AS273">
            <v>0</v>
          </cell>
          <cell r="AT273">
            <v>32427482.806383491</v>
          </cell>
          <cell r="AU273">
            <v>7.4926773769812261E-4</v>
          </cell>
          <cell r="AV273">
            <v>0</v>
          </cell>
          <cell r="AW273">
            <v>0</v>
          </cell>
          <cell r="AY273">
            <v>0</v>
          </cell>
          <cell r="AZ273">
            <v>0</v>
          </cell>
          <cell r="BA273">
            <v>0</v>
          </cell>
          <cell r="BB273">
            <v>0</v>
          </cell>
          <cell r="BC273">
            <v>0</v>
          </cell>
          <cell r="BD273">
            <v>0</v>
          </cell>
          <cell r="BE273">
            <v>0</v>
          </cell>
          <cell r="BF273">
            <v>0</v>
          </cell>
          <cell r="BG273">
            <v>0</v>
          </cell>
          <cell r="BH273">
            <v>0</v>
          </cell>
          <cell r="BJ273">
            <v>0</v>
          </cell>
          <cell r="BL273">
            <v>0</v>
          </cell>
          <cell r="BM273">
            <v>0</v>
          </cell>
          <cell r="BN273">
            <v>0</v>
          </cell>
          <cell r="BO273">
            <v>0</v>
          </cell>
          <cell r="BQ273">
            <v>0</v>
          </cell>
          <cell r="BR273">
            <v>0</v>
          </cell>
          <cell r="BS273">
            <v>0</v>
          </cell>
          <cell r="BT273">
            <v>0</v>
          </cell>
          <cell r="CB273">
            <v>0</v>
          </cell>
          <cell r="CC273">
            <v>0</v>
          </cell>
          <cell r="CD273">
            <v>0</v>
          </cell>
          <cell r="CE273">
            <v>0</v>
          </cell>
          <cell r="CF273">
            <v>0</v>
          </cell>
          <cell r="CI273">
            <v>0</v>
          </cell>
          <cell r="CJ273">
            <v>0</v>
          </cell>
          <cell r="CK273">
            <v>0</v>
          </cell>
          <cell r="CV273">
            <v>7.4540113900093731E-4</v>
          </cell>
          <cell r="DG273">
            <v>32427483</v>
          </cell>
          <cell r="DR273">
            <v>11448381.560000028</v>
          </cell>
          <cell r="EC273">
            <v>2.8324949539854365</v>
          </cell>
          <cell r="EN273">
            <v>2.4095909012463064E-2</v>
          </cell>
        </row>
        <row r="274">
          <cell r="B274">
            <v>38610</v>
          </cell>
          <cell r="C274" t="str">
            <v>Mount Airy City Schools</v>
          </cell>
          <cell r="D274">
            <v>5.5285532827617642E-4</v>
          </cell>
          <cell r="E274">
            <v>956568.62664182403</v>
          </cell>
          <cell r="F274">
            <v>745858.49549160188</v>
          </cell>
          <cell r="G274">
            <v>-41607</v>
          </cell>
          <cell r="H274">
            <v>-266916.63687138451</v>
          </cell>
          <cell r="I274">
            <v>-11045.514051513363</v>
          </cell>
          <cell r="J274">
            <v>807210.0956661097</v>
          </cell>
          <cell r="K274">
            <v>0</v>
          </cell>
          <cell r="L274">
            <v>-42412.158464877815</v>
          </cell>
          <cell r="M274">
            <v>7611.16575150053</v>
          </cell>
          <cell r="N274">
            <v>286.92085826877002</v>
          </cell>
          <cell r="O274">
            <v>-129.48424643556328</v>
          </cell>
          <cell r="P274">
            <v>0</v>
          </cell>
          <cell r="Q274">
            <v>0</v>
          </cell>
          <cell r="R274">
            <v>0</v>
          </cell>
          <cell r="S274">
            <v>2155424.5107750935</v>
          </cell>
          <cell r="T274">
            <v>16544.940000000061</v>
          </cell>
          <cell r="U274">
            <v>4036050.4783305484</v>
          </cell>
          <cell r="V274">
            <v>30444.66300600212</v>
          </cell>
          <cell r="W274">
            <v>0</v>
          </cell>
          <cell r="X274">
            <v>4083040.0813365504</v>
          </cell>
          <cell r="Y274">
            <v>224578</v>
          </cell>
          <cell r="Z274">
            <v>0</v>
          </cell>
          <cell r="AA274">
            <v>0</v>
          </cell>
          <cell r="AB274">
            <v>55227.570257566811</v>
          </cell>
          <cell r="AC274">
            <v>279805.57025756681</v>
          </cell>
          <cell r="AD274" t="str">
            <v>N/A</v>
          </cell>
          <cell r="AE274">
            <v>762169</v>
          </cell>
          <cell r="AF274">
            <v>762169</v>
          </cell>
          <cell r="AG274">
            <v>762169</v>
          </cell>
          <cell r="AH274">
            <v>762169</v>
          </cell>
          <cell r="AI274">
            <v>754558</v>
          </cell>
          <cell r="AJ274">
            <v>0</v>
          </cell>
          <cell r="AK274">
            <v>3803234</v>
          </cell>
          <cell r="AL274">
            <v>18599132</v>
          </cell>
          <cell r="AM274">
            <v>2155424.5107750935</v>
          </cell>
          <cell r="AN274">
            <v>-506704.94000000006</v>
          </cell>
          <cell r="AO274">
            <v>4011267.5710789841</v>
          </cell>
          <cell r="AP274">
            <v>0</v>
          </cell>
          <cell r="AQ274">
            <v>-208033.05999999994</v>
          </cell>
          <cell r="AR274">
            <v>0</v>
          </cell>
          <cell r="AS274">
            <v>0</v>
          </cell>
          <cell r="AT274">
            <v>24051086.081854079</v>
          </cell>
          <cell r="AU274">
            <v>5.609837447125022E-4</v>
          </cell>
          <cell r="AV274">
            <v>0</v>
          </cell>
          <cell r="AW274">
            <v>0</v>
          </cell>
          <cell r="AY274">
            <v>0</v>
          </cell>
          <cell r="AZ274">
            <v>0</v>
          </cell>
          <cell r="BA274">
            <v>0</v>
          </cell>
          <cell r="BB274">
            <v>0</v>
          </cell>
          <cell r="BC274">
            <v>0</v>
          </cell>
          <cell r="BD274">
            <v>0</v>
          </cell>
          <cell r="BE274">
            <v>0</v>
          </cell>
          <cell r="BF274">
            <v>0</v>
          </cell>
          <cell r="BG274">
            <v>0</v>
          </cell>
          <cell r="BH274">
            <v>0</v>
          </cell>
          <cell r="BJ274">
            <v>0</v>
          </cell>
          <cell r="BL274">
            <v>0</v>
          </cell>
          <cell r="BM274">
            <v>0</v>
          </cell>
          <cell r="BN274">
            <v>0</v>
          </cell>
          <cell r="BO274">
            <v>0</v>
          </cell>
          <cell r="BQ274">
            <v>0</v>
          </cell>
          <cell r="BR274">
            <v>0</v>
          </cell>
          <cell r="BS274">
            <v>0</v>
          </cell>
          <cell r="BT274">
            <v>0</v>
          </cell>
          <cell r="CB274">
            <v>0</v>
          </cell>
          <cell r="CC274">
            <v>0</v>
          </cell>
          <cell r="CD274">
            <v>0</v>
          </cell>
          <cell r="CE274">
            <v>0</v>
          </cell>
          <cell r="CF274">
            <v>0</v>
          </cell>
          <cell r="CI274">
            <v>0</v>
          </cell>
          <cell r="CJ274">
            <v>0</v>
          </cell>
          <cell r="CK274">
            <v>0</v>
          </cell>
          <cell r="CV274">
            <v>5.5285532827617642E-4</v>
          </cell>
          <cell r="DG274">
            <v>24051086</v>
          </cell>
          <cell r="DR274">
            <v>8723212.9699999988</v>
          </cell>
          <cell r="EC274">
            <v>2.7571361702063322</v>
          </cell>
          <cell r="EN274">
            <v>2.4095909012463064E-2</v>
          </cell>
        </row>
        <row r="275">
          <cell r="B275">
            <v>38620</v>
          </cell>
          <cell r="C275" t="str">
            <v>Elkin City Schools</v>
          </cell>
          <cell r="D275">
            <v>4.586899091346144E-4</v>
          </cell>
          <cell r="E275">
            <v>793640.49507030589</v>
          </cell>
          <cell r="F275">
            <v>618819.69482153514</v>
          </cell>
          <cell r="G275">
            <v>-738</v>
          </cell>
          <cell r="H275">
            <v>-221453.89878903705</v>
          </cell>
          <cell r="I275">
            <v>-9164.1801706627321</v>
          </cell>
          <cell r="J275">
            <v>669721.54648145125</v>
          </cell>
          <cell r="K275">
            <v>0</v>
          </cell>
          <cell r="L275">
            <v>-35188.2818478318</v>
          </cell>
          <cell r="M275">
            <v>6314.7893280686112</v>
          </cell>
          <cell r="N275">
            <v>238.05088904268217</v>
          </cell>
          <cell r="O275">
            <v>-107.42976361841804</v>
          </cell>
          <cell r="P275">
            <v>0</v>
          </cell>
          <cell r="Q275">
            <v>0</v>
          </cell>
          <cell r="R275">
            <v>0</v>
          </cell>
          <cell r="S275">
            <v>1822082.7860192535</v>
          </cell>
          <cell r="T275">
            <v>3575.960000000021</v>
          </cell>
          <cell r="U275">
            <v>3348607.732407256</v>
          </cell>
          <cell r="V275">
            <v>25259.157312274445</v>
          </cell>
          <cell r="W275">
            <v>0</v>
          </cell>
          <cell r="X275">
            <v>3377442.8497195304</v>
          </cell>
          <cell r="Y275">
            <v>7263</v>
          </cell>
          <cell r="Z275">
            <v>0</v>
          </cell>
          <cell r="AA275">
            <v>0</v>
          </cell>
          <cell r="AB275">
            <v>45820.900853313658</v>
          </cell>
          <cell r="AC275">
            <v>53083.900853313658</v>
          </cell>
          <cell r="AD275" t="str">
            <v>N/A</v>
          </cell>
          <cell r="AE275">
            <v>666134</v>
          </cell>
          <cell r="AF275">
            <v>666134</v>
          </cell>
          <cell r="AG275">
            <v>666134</v>
          </cell>
          <cell r="AH275">
            <v>666134</v>
          </cell>
          <cell r="AI275">
            <v>659819</v>
          </cell>
          <cell r="AJ275">
            <v>0</v>
          </cell>
          <cell r="AK275">
            <v>3324355</v>
          </cell>
          <cell r="AL275">
            <v>15216347</v>
          </cell>
          <cell r="AM275">
            <v>1822082.7860192535</v>
          </cell>
          <cell r="AN275">
            <v>-408218.96</v>
          </cell>
          <cell r="AO275">
            <v>3328045.988866217</v>
          </cell>
          <cell r="AP275">
            <v>0</v>
          </cell>
          <cell r="AQ275">
            <v>-3687.039999999979</v>
          </cell>
          <cell r="AR275">
            <v>0</v>
          </cell>
          <cell r="AS275">
            <v>0</v>
          </cell>
          <cell r="AT275">
            <v>19954569.774885472</v>
          </cell>
          <cell r="AU275">
            <v>4.5895278001503308E-4</v>
          </cell>
          <cell r="AV275">
            <v>0</v>
          </cell>
          <cell r="AW275">
            <v>0</v>
          </cell>
          <cell r="AY275">
            <v>0</v>
          </cell>
          <cell r="AZ275">
            <v>0</v>
          </cell>
          <cell r="BA275">
            <v>0</v>
          </cell>
          <cell r="BB275">
            <v>0</v>
          </cell>
          <cell r="BC275">
            <v>0</v>
          </cell>
          <cell r="BD275">
            <v>0</v>
          </cell>
          <cell r="BE275">
            <v>0</v>
          </cell>
          <cell r="BF275">
            <v>0</v>
          </cell>
          <cell r="BG275">
            <v>0</v>
          </cell>
          <cell r="BH275">
            <v>0</v>
          </cell>
          <cell r="BJ275">
            <v>0</v>
          </cell>
          <cell r="BL275">
            <v>0</v>
          </cell>
          <cell r="BM275">
            <v>0</v>
          </cell>
          <cell r="BN275">
            <v>0</v>
          </cell>
          <cell r="BO275">
            <v>0</v>
          </cell>
          <cell r="BQ275">
            <v>0</v>
          </cell>
          <cell r="BR275">
            <v>0</v>
          </cell>
          <cell r="BS275">
            <v>0</v>
          </cell>
          <cell r="BT275">
            <v>0</v>
          </cell>
          <cell r="CB275">
            <v>0</v>
          </cell>
          <cell r="CC275">
            <v>0</v>
          </cell>
          <cell r="CD275">
            <v>0</v>
          </cell>
          <cell r="CE275">
            <v>0</v>
          </cell>
          <cell r="CF275">
            <v>0</v>
          </cell>
          <cell r="CI275">
            <v>0</v>
          </cell>
          <cell r="CJ275">
            <v>0</v>
          </cell>
          <cell r="CK275">
            <v>0</v>
          </cell>
          <cell r="CV275">
            <v>4.586899091346144E-4</v>
          </cell>
          <cell r="DG275">
            <v>19954570</v>
          </cell>
          <cell r="DR275">
            <v>7242311.8899999987</v>
          </cell>
          <cell r="EC275">
            <v>2.7552762575100869</v>
          </cell>
          <cell r="EN275">
            <v>2.4095909012463064E-2</v>
          </cell>
        </row>
        <row r="276">
          <cell r="B276">
            <v>38700</v>
          </cell>
          <cell r="C276" t="str">
            <v>Swain County Schools</v>
          </cell>
          <cell r="D276">
            <v>7.9049572641102942E-4</v>
          </cell>
          <cell r="E276">
            <v>1367741.9257891125</v>
          </cell>
          <cell r="F276">
            <v>1066459.7464075454</v>
          </cell>
          <cell r="G276">
            <v>134558</v>
          </cell>
          <cell r="H276">
            <v>-381648.59767695266</v>
          </cell>
          <cell r="I276">
            <v>-15793.339065681466</v>
          </cell>
          <cell r="J276">
            <v>1154182.8364565203</v>
          </cell>
          <cell r="K276">
            <v>0</v>
          </cell>
          <cell r="L276">
            <v>-60642.682270767946</v>
          </cell>
          <cell r="M276">
            <v>10882.763883866553</v>
          </cell>
          <cell r="N276">
            <v>410.25147209279606</v>
          </cell>
          <cell r="O276">
            <v>-185.1420040827272</v>
          </cell>
          <cell r="P276">
            <v>0</v>
          </cell>
          <cell r="Q276">
            <v>0</v>
          </cell>
          <cell r="R276">
            <v>0</v>
          </cell>
          <cell r="S276">
            <v>3275965.7629916514</v>
          </cell>
          <cell r="T276">
            <v>673506</v>
          </cell>
          <cell r="U276">
            <v>5770914.1822826015</v>
          </cell>
          <cell r="V276">
            <v>43531.055535466214</v>
          </cell>
          <cell r="W276">
            <v>0</v>
          </cell>
          <cell r="X276">
            <v>6487951.2378180679</v>
          </cell>
          <cell r="Y276">
            <v>714.42000000004191</v>
          </cell>
          <cell r="Z276">
            <v>0</v>
          </cell>
          <cell r="AA276">
            <v>0</v>
          </cell>
          <cell r="AB276">
            <v>78966.695328407324</v>
          </cell>
          <cell r="AC276">
            <v>79681.115328407366</v>
          </cell>
          <cell r="AD276" t="str">
            <v>N/A</v>
          </cell>
          <cell r="AE276">
            <v>1283830</v>
          </cell>
          <cell r="AF276">
            <v>1283830</v>
          </cell>
          <cell r="AG276">
            <v>1283830</v>
          </cell>
          <cell r="AH276">
            <v>1283830</v>
          </cell>
          <cell r="AI276">
            <v>1272947</v>
          </cell>
          <cell r="AJ276">
            <v>0</v>
          </cell>
          <cell r="AK276">
            <v>6408267</v>
          </cell>
          <cell r="AL276">
            <v>25400278</v>
          </cell>
          <cell r="AM276">
            <v>3275965.7629916514</v>
          </cell>
          <cell r="AN276">
            <v>-695262.58</v>
          </cell>
          <cell r="AO276">
            <v>5735478.5424896609</v>
          </cell>
          <cell r="AP276">
            <v>0</v>
          </cell>
          <cell r="AQ276">
            <v>672791.58</v>
          </cell>
          <cell r="AR276">
            <v>0</v>
          </cell>
          <cell r="AS276">
            <v>0</v>
          </cell>
          <cell r="AT276">
            <v>34389251.305481315</v>
          </cell>
          <cell r="AU276">
            <v>7.6611873442585746E-4</v>
          </cell>
          <cell r="AV276">
            <v>0</v>
          </cell>
          <cell r="AW276">
            <v>0</v>
          </cell>
          <cell r="AY276">
            <v>0</v>
          </cell>
          <cell r="AZ276">
            <v>0</v>
          </cell>
          <cell r="BA276">
            <v>0</v>
          </cell>
          <cell r="BB276">
            <v>0</v>
          </cell>
          <cell r="BC276">
            <v>0</v>
          </cell>
          <cell r="BD276">
            <v>0</v>
          </cell>
          <cell r="BE276">
            <v>0</v>
          </cell>
          <cell r="BF276">
            <v>0</v>
          </cell>
          <cell r="BG276">
            <v>0</v>
          </cell>
          <cell r="BH276">
            <v>0</v>
          </cell>
          <cell r="BJ276">
            <v>0</v>
          </cell>
          <cell r="BL276">
            <v>0</v>
          </cell>
          <cell r="BM276">
            <v>0</v>
          </cell>
          <cell r="BN276">
            <v>0</v>
          </cell>
          <cell r="BO276">
            <v>0</v>
          </cell>
          <cell r="BQ276">
            <v>0</v>
          </cell>
          <cell r="BR276">
            <v>0</v>
          </cell>
          <cell r="BS276">
            <v>0</v>
          </cell>
          <cell r="BT276">
            <v>0</v>
          </cell>
          <cell r="CB276">
            <v>0</v>
          </cell>
          <cell r="CC276">
            <v>0</v>
          </cell>
          <cell r="CD276">
            <v>0</v>
          </cell>
          <cell r="CE276">
            <v>0</v>
          </cell>
          <cell r="CF276">
            <v>0</v>
          </cell>
          <cell r="CI276">
            <v>0</v>
          </cell>
          <cell r="CJ276">
            <v>0</v>
          </cell>
          <cell r="CK276">
            <v>0</v>
          </cell>
          <cell r="CV276">
            <v>7.9049572641102942E-4</v>
          </cell>
          <cell r="DG276">
            <v>34389251</v>
          </cell>
          <cell r="DR276">
            <v>11830318.769999996</v>
          </cell>
          <cell r="EC276">
            <v>2.9068744189046067</v>
          </cell>
          <cell r="EN276">
            <v>2.4095909012463064E-2</v>
          </cell>
        </row>
        <row r="277">
          <cell r="B277">
            <v>38701</v>
          </cell>
          <cell r="C277" t="str">
            <v>Mountain Discovery Charter</v>
          </cell>
          <cell r="D277">
            <v>5.057752486594943E-5</v>
          </cell>
          <cell r="E277">
            <v>87510.91112898798</v>
          </cell>
          <cell r="F277">
            <v>68234.264323417054</v>
          </cell>
          <cell r="G277">
            <v>-25154</v>
          </cell>
          <cell r="H277">
            <v>-24418.653756293705</v>
          </cell>
          <cell r="I277">
            <v>-1010.4899655023989</v>
          </cell>
          <cell r="J277">
            <v>73846.966100330843</v>
          </cell>
          <cell r="K277">
            <v>0</v>
          </cell>
          <cell r="L277">
            <v>-3880.0421912626825</v>
          </cell>
          <cell r="M277">
            <v>696.30137463933193</v>
          </cell>
          <cell r="N277">
            <v>26.248723854930436</v>
          </cell>
          <cell r="O277">
            <v>-11.845762098854015</v>
          </cell>
          <cell r="P277">
            <v>0</v>
          </cell>
          <cell r="Q277">
            <v>0</v>
          </cell>
          <cell r="R277">
            <v>0</v>
          </cell>
          <cell r="S277">
            <v>175839.65997607249</v>
          </cell>
          <cell r="T277">
            <v>1557.7400000000052</v>
          </cell>
          <cell r="U277">
            <v>369234.83050165424</v>
          </cell>
          <cell r="V277">
            <v>2785.2054985573277</v>
          </cell>
          <cell r="W277">
            <v>0</v>
          </cell>
          <cell r="X277">
            <v>373577.77600021154</v>
          </cell>
          <cell r="Y277">
            <v>127326</v>
          </cell>
          <cell r="Z277">
            <v>0</v>
          </cell>
          <cell r="AA277">
            <v>0</v>
          </cell>
          <cell r="AB277">
            <v>5052.449827511995</v>
          </cell>
          <cell r="AC277">
            <v>132378.449827512</v>
          </cell>
          <cell r="AD277" t="str">
            <v>N/A</v>
          </cell>
          <cell r="AE277">
            <v>48380</v>
          </cell>
          <cell r="AF277">
            <v>48379</v>
          </cell>
          <cell r="AG277">
            <v>48379</v>
          </cell>
          <cell r="AH277">
            <v>48379</v>
          </cell>
          <cell r="AI277">
            <v>47682</v>
          </cell>
          <cell r="AJ277">
            <v>0</v>
          </cell>
          <cell r="AK277">
            <v>241199</v>
          </cell>
          <cell r="AL277">
            <v>1829663</v>
          </cell>
          <cell r="AM277">
            <v>175839.65997607249</v>
          </cell>
          <cell r="AN277">
            <v>-46407.740000000005</v>
          </cell>
          <cell r="AO277">
            <v>366967.58617269958</v>
          </cell>
          <cell r="AP277">
            <v>0</v>
          </cell>
          <cell r="AQ277">
            <v>-125768.26</v>
          </cell>
          <cell r="AR277">
            <v>0</v>
          </cell>
          <cell r="AS277">
            <v>0</v>
          </cell>
          <cell r="AT277">
            <v>2200294.2461487725</v>
          </cell>
          <cell r="AU277">
            <v>5.5185961254208455E-5</v>
          </cell>
          <cell r="AV277">
            <v>0</v>
          </cell>
          <cell r="AW277">
            <v>0</v>
          </cell>
          <cell r="AY277">
            <v>0</v>
          </cell>
          <cell r="AZ277">
            <v>0</v>
          </cell>
          <cell r="BA277">
            <v>0</v>
          </cell>
          <cell r="BB277">
            <v>0</v>
          </cell>
          <cell r="BC277">
            <v>0</v>
          </cell>
          <cell r="BD277">
            <v>0</v>
          </cell>
          <cell r="BE277">
            <v>0</v>
          </cell>
          <cell r="BF277">
            <v>0</v>
          </cell>
          <cell r="BG277">
            <v>0</v>
          </cell>
          <cell r="BH277">
            <v>0</v>
          </cell>
          <cell r="BJ277">
            <v>0</v>
          </cell>
          <cell r="BL277">
            <v>0</v>
          </cell>
          <cell r="BM277">
            <v>0</v>
          </cell>
          <cell r="BN277">
            <v>0</v>
          </cell>
          <cell r="BO277">
            <v>0</v>
          </cell>
          <cell r="BQ277">
            <v>0</v>
          </cell>
          <cell r="BR277">
            <v>0</v>
          </cell>
          <cell r="BS277">
            <v>0</v>
          </cell>
          <cell r="BT277">
            <v>0</v>
          </cell>
          <cell r="CB277">
            <v>0</v>
          </cell>
          <cell r="CC277">
            <v>0</v>
          </cell>
          <cell r="CD277">
            <v>0</v>
          </cell>
          <cell r="CE277">
            <v>0</v>
          </cell>
          <cell r="CF277">
            <v>0</v>
          </cell>
          <cell r="CI277">
            <v>0</v>
          </cell>
          <cell r="CJ277">
            <v>0</v>
          </cell>
          <cell r="CK277">
            <v>0</v>
          </cell>
          <cell r="CV277">
            <v>5.057752486594943E-5</v>
          </cell>
          <cell r="DG277">
            <v>2200294</v>
          </cell>
          <cell r="DR277">
            <v>838007.07999999984</v>
          </cell>
          <cell r="EC277">
            <v>2.6256269815763376</v>
          </cell>
          <cell r="EN277">
            <v>2.4095909012463064E-2</v>
          </cell>
        </row>
        <row r="278">
          <cell r="B278">
            <v>38800</v>
          </cell>
          <cell r="C278" t="str">
            <v>Transylvania County Schools</v>
          </cell>
          <cell r="D278">
            <v>1.375706345486662E-3</v>
          </cell>
          <cell r="E278">
            <v>2380292.7497647963</v>
          </cell>
          <cell r="F278">
            <v>1855968.84501827</v>
          </cell>
          <cell r="G278">
            <v>80894</v>
          </cell>
          <cell r="H278">
            <v>-664186.25683659909</v>
          </cell>
          <cell r="I278">
            <v>-27485.280493196653</v>
          </cell>
          <cell r="J278">
            <v>2008634.0746887499</v>
          </cell>
          <cell r="K278">
            <v>0</v>
          </cell>
          <cell r="L278">
            <v>-105536.96879045259</v>
          </cell>
          <cell r="M278">
            <v>18939.36530111442</v>
          </cell>
          <cell r="N278">
            <v>713.96407918066791</v>
          </cell>
          <cell r="O278">
            <v>-322.20418317643112</v>
          </cell>
          <cell r="P278">
            <v>0</v>
          </cell>
          <cell r="Q278">
            <v>0</v>
          </cell>
          <cell r="R278">
            <v>0</v>
          </cell>
          <cell r="S278">
            <v>5547912.2885486865</v>
          </cell>
          <cell r="T278">
            <v>427723</v>
          </cell>
          <cell r="U278">
            <v>10043170.373443749</v>
          </cell>
          <cell r="V278">
            <v>75757.461204457679</v>
          </cell>
          <cell r="W278">
            <v>0</v>
          </cell>
          <cell r="X278">
            <v>10546650.834648207</v>
          </cell>
          <cell r="Y278">
            <v>23253.649999999907</v>
          </cell>
          <cell r="Z278">
            <v>0</v>
          </cell>
          <cell r="AA278">
            <v>0</v>
          </cell>
          <cell r="AB278">
            <v>137426.40246598326</v>
          </cell>
          <cell r="AC278">
            <v>160680.05246598317</v>
          </cell>
          <cell r="AD278" t="str">
            <v>N/A</v>
          </cell>
          <cell r="AE278">
            <v>2080982</v>
          </cell>
          <cell r="AF278">
            <v>2080982</v>
          </cell>
          <cell r="AG278">
            <v>2080982</v>
          </cell>
          <cell r="AH278">
            <v>2080982</v>
          </cell>
          <cell r="AI278">
            <v>2062043</v>
          </cell>
          <cell r="AJ278">
            <v>0</v>
          </cell>
          <cell r="AK278">
            <v>10385971</v>
          </cell>
          <cell r="AL278">
            <v>45097579</v>
          </cell>
          <cell r="AM278">
            <v>5547912.2885486865</v>
          </cell>
          <cell r="AN278">
            <v>-1183559.3500000001</v>
          </cell>
          <cell r="AO278">
            <v>9981501.4321822245</v>
          </cell>
          <cell r="AP278">
            <v>0</v>
          </cell>
          <cell r="AQ278">
            <v>404469.35000000009</v>
          </cell>
          <cell r="AR278">
            <v>0</v>
          </cell>
          <cell r="AS278">
            <v>0</v>
          </cell>
          <cell r="AT278">
            <v>59847902.720730908</v>
          </cell>
          <cell r="AU278">
            <v>1.3602252629795213E-3</v>
          </cell>
          <cell r="AV278">
            <v>0</v>
          </cell>
          <cell r="AW278">
            <v>0</v>
          </cell>
          <cell r="AY278">
            <v>0</v>
          </cell>
          <cell r="AZ278">
            <v>0</v>
          </cell>
          <cell r="BA278">
            <v>0</v>
          </cell>
          <cell r="BB278">
            <v>0</v>
          </cell>
          <cell r="BC278">
            <v>0</v>
          </cell>
          <cell r="BD278">
            <v>0</v>
          </cell>
          <cell r="BE278">
            <v>0</v>
          </cell>
          <cell r="BF278">
            <v>0</v>
          </cell>
          <cell r="BG278">
            <v>0</v>
          </cell>
          <cell r="BH278">
            <v>0</v>
          </cell>
          <cell r="BJ278">
            <v>0</v>
          </cell>
          <cell r="BL278">
            <v>0</v>
          </cell>
          <cell r="BM278">
            <v>0</v>
          </cell>
          <cell r="BN278">
            <v>0</v>
          </cell>
          <cell r="BO278">
            <v>0</v>
          </cell>
          <cell r="BQ278">
            <v>0</v>
          </cell>
          <cell r="BR278">
            <v>0</v>
          </cell>
          <cell r="BS278">
            <v>0</v>
          </cell>
          <cell r="BT278">
            <v>0</v>
          </cell>
          <cell r="CB278">
            <v>0</v>
          </cell>
          <cell r="CC278">
            <v>0</v>
          </cell>
          <cell r="CD278">
            <v>0</v>
          </cell>
          <cell r="CE278">
            <v>0</v>
          </cell>
          <cell r="CF278">
            <v>0</v>
          </cell>
          <cell r="CI278">
            <v>0</v>
          </cell>
          <cell r="CJ278">
            <v>0</v>
          </cell>
          <cell r="CK278">
            <v>0</v>
          </cell>
          <cell r="CV278">
            <v>1.375706345486662E-3</v>
          </cell>
          <cell r="DG278">
            <v>59847902</v>
          </cell>
          <cell r="DR278">
            <v>20528974.84999999</v>
          </cell>
          <cell r="EC278">
            <v>2.9152893623424174</v>
          </cell>
          <cell r="EN278">
            <v>2.4095909012463064E-2</v>
          </cell>
        </row>
        <row r="279">
          <cell r="B279">
            <v>38801</v>
          </cell>
          <cell r="C279" t="str">
            <v>Brevard Academy Charter School</v>
          </cell>
          <cell r="D279">
            <v>9.3767503745672195E-5</v>
          </cell>
          <cell r="E279">
            <v>162239.64515509378</v>
          </cell>
          <cell r="F279">
            <v>126501.9720218982</v>
          </cell>
          <cell r="G279">
            <v>101701</v>
          </cell>
          <cell r="H279">
            <v>-45270.62590797188</v>
          </cell>
          <cell r="I279">
            <v>-1873.3839165981044</v>
          </cell>
          <cell r="J279">
            <v>136907.56296935916</v>
          </cell>
          <cell r="K279">
            <v>0</v>
          </cell>
          <cell r="L279">
            <v>-7193.3506368068129</v>
          </cell>
          <cell r="M279">
            <v>1290.8983175364137</v>
          </cell>
          <cell r="N279">
            <v>48.663459093928957</v>
          </cell>
          <cell r="O279">
            <v>-21.961287052273885</v>
          </cell>
          <cell r="P279">
            <v>0</v>
          </cell>
          <cell r="Q279">
            <v>0</v>
          </cell>
          <cell r="R279">
            <v>0</v>
          </cell>
          <cell r="S279">
            <v>474330.42017455248</v>
          </cell>
          <cell r="T279">
            <v>520923</v>
          </cell>
          <cell r="U279">
            <v>684537.81484679575</v>
          </cell>
          <cell r="V279">
            <v>5163.593270145655</v>
          </cell>
          <cell r="W279">
            <v>0</v>
          </cell>
          <cell r="X279">
            <v>1210624.4081169413</v>
          </cell>
          <cell r="Y279">
            <v>12420.680000000008</v>
          </cell>
          <cell r="Z279">
            <v>0</v>
          </cell>
          <cell r="AA279">
            <v>0</v>
          </cell>
          <cell r="AB279">
            <v>9366.919582990522</v>
          </cell>
          <cell r="AC279">
            <v>21787.59958299053</v>
          </cell>
          <cell r="AD279" t="str">
            <v>N/A</v>
          </cell>
          <cell r="AE279">
            <v>238026</v>
          </cell>
          <cell r="AF279">
            <v>238026</v>
          </cell>
          <cell r="AG279">
            <v>238026</v>
          </cell>
          <cell r="AH279">
            <v>238026</v>
          </cell>
          <cell r="AI279">
            <v>236735</v>
          </cell>
          <cell r="AJ279">
            <v>0</v>
          </cell>
          <cell r="AK279">
            <v>1188839</v>
          </cell>
          <cell r="AL279">
            <v>2483706</v>
          </cell>
          <cell r="AM279">
            <v>474330.42017455248</v>
          </cell>
          <cell r="AN279">
            <v>-67668.319999999992</v>
          </cell>
          <cell r="AO279">
            <v>680334.48853395099</v>
          </cell>
          <cell r="AP279">
            <v>0</v>
          </cell>
          <cell r="AQ279">
            <v>508502.32</v>
          </cell>
          <cell r="AR279">
            <v>0</v>
          </cell>
          <cell r="AS279">
            <v>0</v>
          </cell>
          <cell r="AT279">
            <v>4079204.9087085035</v>
          </cell>
          <cell r="AU279">
            <v>7.4913116459634409E-5</v>
          </cell>
          <cell r="AV279">
            <v>0</v>
          </cell>
          <cell r="AW279">
            <v>0</v>
          </cell>
          <cell r="AY279">
            <v>0</v>
          </cell>
          <cell r="AZ279">
            <v>0</v>
          </cell>
          <cell r="BA279">
            <v>0</v>
          </cell>
          <cell r="BB279">
            <v>0</v>
          </cell>
          <cell r="BC279">
            <v>0</v>
          </cell>
          <cell r="BD279">
            <v>0</v>
          </cell>
          <cell r="BE279">
            <v>0</v>
          </cell>
          <cell r="BF279">
            <v>0</v>
          </cell>
          <cell r="BG279">
            <v>0</v>
          </cell>
          <cell r="BH279">
            <v>0</v>
          </cell>
          <cell r="BJ279">
            <v>0</v>
          </cell>
          <cell r="BL279">
            <v>0</v>
          </cell>
          <cell r="BM279">
            <v>0</v>
          </cell>
          <cell r="BN279">
            <v>0</v>
          </cell>
          <cell r="BO279">
            <v>0</v>
          </cell>
          <cell r="BQ279">
            <v>0</v>
          </cell>
          <cell r="BR279">
            <v>0</v>
          </cell>
          <cell r="BS279">
            <v>0</v>
          </cell>
          <cell r="BT279">
            <v>0</v>
          </cell>
          <cell r="CB279">
            <v>0</v>
          </cell>
          <cell r="CC279">
            <v>0</v>
          </cell>
          <cell r="CD279">
            <v>0</v>
          </cell>
          <cell r="CE279">
            <v>0</v>
          </cell>
          <cell r="CF279">
            <v>0</v>
          </cell>
          <cell r="CI279">
            <v>0</v>
          </cell>
          <cell r="CJ279">
            <v>0</v>
          </cell>
          <cell r="CK279">
            <v>0</v>
          </cell>
          <cell r="CV279">
            <v>9.3767503745672195E-5</v>
          </cell>
          <cell r="DG279">
            <v>4079205</v>
          </cell>
          <cell r="DR279">
            <v>1091578.8099999996</v>
          </cell>
          <cell r="EC279">
            <v>3.7369770855115827</v>
          </cell>
          <cell r="EN279">
            <v>2.4095909012463064E-2</v>
          </cell>
        </row>
        <row r="280">
          <cell r="B280">
            <v>38900</v>
          </cell>
          <cell r="C280" t="str">
            <v>Tyrrell County Schools</v>
          </cell>
          <cell r="D280">
            <v>3.0670444720009053E-4</v>
          </cell>
          <cell r="E280">
            <v>530670.20762540586</v>
          </cell>
          <cell r="F280">
            <v>413775.73091774178</v>
          </cell>
          <cell r="G280">
            <v>166344</v>
          </cell>
          <cell r="H280">
            <v>-148075.8443902529</v>
          </cell>
          <cell r="I280">
            <v>-6127.6578300750743</v>
          </cell>
          <cell r="J280">
            <v>447811.41376995359</v>
          </cell>
          <cell r="K280">
            <v>0</v>
          </cell>
          <cell r="L280">
            <v>-23528.75508515476</v>
          </cell>
          <cell r="M280">
            <v>4222.4037012375566</v>
          </cell>
          <cell r="N280">
            <v>159.17347400790297</v>
          </cell>
          <cell r="O280">
            <v>-71.833248578733205</v>
          </cell>
          <cell r="P280">
            <v>0</v>
          </cell>
          <cell r="Q280">
            <v>0</v>
          </cell>
          <cell r="R280">
            <v>0</v>
          </cell>
          <cell r="S280">
            <v>1385178.8389342856</v>
          </cell>
          <cell r="T280">
            <v>849882</v>
          </cell>
          <cell r="U280">
            <v>2239057.068849768</v>
          </cell>
          <cell r="V280">
            <v>16889.614804950226</v>
          </cell>
          <cell r="W280">
            <v>0</v>
          </cell>
          <cell r="X280">
            <v>3105828.6836547181</v>
          </cell>
          <cell r="Y280">
            <v>18162.280000000028</v>
          </cell>
          <cell r="Z280">
            <v>0</v>
          </cell>
          <cell r="AA280">
            <v>0</v>
          </cell>
          <cell r="AB280">
            <v>30638.289150375374</v>
          </cell>
          <cell r="AC280">
            <v>48800.569150375406</v>
          </cell>
          <cell r="AD280" t="str">
            <v>N/A</v>
          </cell>
          <cell r="AE280">
            <v>612250</v>
          </cell>
          <cell r="AF280">
            <v>612250</v>
          </cell>
          <cell r="AG280">
            <v>612250</v>
          </cell>
          <cell r="AH280">
            <v>612250</v>
          </cell>
          <cell r="AI280">
            <v>608028</v>
          </cell>
          <cell r="AJ280">
            <v>0</v>
          </cell>
          <cell r="AK280">
            <v>3057028</v>
          </cell>
          <cell r="AL280">
            <v>9148771</v>
          </cell>
          <cell r="AM280">
            <v>1385178.8389342856</v>
          </cell>
          <cell r="AN280">
            <v>-248292.71999999997</v>
          </cell>
          <cell r="AO280">
            <v>2225308.3945043432</v>
          </cell>
          <cell r="AP280">
            <v>0</v>
          </cell>
          <cell r="AQ280">
            <v>831719.72</v>
          </cell>
          <cell r="AR280">
            <v>0</v>
          </cell>
          <cell r="AS280">
            <v>0</v>
          </cell>
          <cell r="AT280">
            <v>13342685.233438628</v>
          </cell>
          <cell r="AU280">
            <v>2.7594363778227297E-4</v>
          </cell>
          <cell r="AV280">
            <v>0</v>
          </cell>
          <cell r="AW280">
            <v>0</v>
          </cell>
          <cell r="AY280">
            <v>0</v>
          </cell>
          <cell r="AZ280">
            <v>0</v>
          </cell>
          <cell r="BA280">
            <v>0</v>
          </cell>
          <cell r="BB280">
            <v>0</v>
          </cell>
          <cell r="BC280">
            <v>0</v>
          </cell>
          <cell r="BD280">
            <v>0</v>
          </cell>
          <cell r="BE280">
            <v>0</v>
          </cell>
          <cell r="BF280">
            <v>0</v>
          </cell>
          <cell r="BG280">
            <v>0</v>
          </cell>
          <cell r="BH280">
            <v>0</v>
          </cell>
          <cell r="BJ280">
            <v>0</v>
          </cell>
          <cell r="BL280">
            <v>0</v>
          </cell>
          <cell r="BM280">
            <v>0</v>
          </cell>
          <cell r="BN280">
            <v>0</v>
          </cell>
          <cell r="BO280">
            <v>0</v>
          </cell>
          <cell r="BQ280">
            <v>0</v>
          </cell>
          <cell r="BR280">
            <v>0</v>
          </cell>
          <cell r="BS280">
            <v>0</v>
          </cell>
          <cell r="BT280">
            <v>0</v>
          </cell>
          <cell r="CB280">
            <v>0</v>
          </cell>
          <cell r="CC280">
            <v>0</v>
          </cell>
          <cell r="CD280">
            <v>0</v>
          </cell>
          <cell r="CE280">
            <v>0</v>
          </cell>
          <cell r="CF280">
            <v>0</v>
          </cell>
          <cell r="CI280">
            <v>0</v>
          </cell>
          <cell r="CJ280">
            <v>0</v>
          </cell>
          <cell r="CK280">
            <v>0</v>
          </cell>
          <cell r="CV280">
            <v>3.0670444720009053E-4</v>
          </cell>
          <cell r="DG280">
            <v>13342686</v>
          </cell>
          <cell r="DR280">
            <v>4694135.16</v>
          </cell>
          <cell r="EC280">
            <v>2.8424162375418263</v>
          </cell>
          <cell r="EN280">
            <v>2.4095909012463064E-2</v>
          </cell>
        </row>
        <row r="281">
          <cell r="B281">
            <v>39000</v>
          </cell>
          <cell r="C281" t="str">
            <v>Union County Schools</v>
          </cell>
          <cell r="D281">
            <v>1.3912259251114766E-2</v>
          </cell>
          <cell r="E281">
            <v>24071452.412005868</v>
          </cell>
          <cell r="F281">
            <v>18769063.484076627</v>
          </cell>
          <cell r="G281">
            <v>309528</v>
          </cell>
          <cell r="H281">
            <v>-6716790.5610477189</v>
          </cell>
          <cell r="I281">
            <v>-277953.46664312284</v>
          </cell>
          <cell r="J281">
            <v>20312938.2076139</v>
          </cell>
          <cell r="K281">
            <v>0</v>
          </cell>
          <cell r="L281">
            <v>-1067275.494662476</v>
          </cell>
          <cell r="M281">
            <v>191530.23534790819</v>
          </cell>
          <cell r="N281">
            <v>7220.1843061435411</v>
          </cell>
          <cell r="O281">
            <v>-3258.3902392035893</v>
          </cell>
          <cell r="P281">
            <v>0</v>
          </cell>
          <cell r="Q281">
            <v>0</v>
          </cell>
          <cell r="R281">
            <v>0</v>
          </cell>
          <cell r="S281">
            <v>55596454.610757925</v>
          </cell>
          <cell r="T281">
            <v>2212122</v>
          </cell>
          <cell r="U281">
            <v>101564691.0380695</v>
          </cell>
          <cell r="V281">
            <v>766120.94139163278</v>
          </cell>
          <cell r="W281">
            <v>0</v>
          </cell>
          <cell r="X281">
            <v>104542933.97946113</v>
          </cell>
          <cell r="Y281">
            <v>664486.50000000186</v>
          </cell>
          <cell r="Z281">
            <v>0</v>
          </cell>
          <cell r="AA281">
            <v>0</v>
          </cell>
          <cell r="AB281">
            <v>1389767.3332156141</v>
          </cell>
          <cell r="AC281">
            <v>2054253.8332156159</v>
          </cell>
          <cell r="AD281" t="str">
            <v>N/A</v>
          </cell>
          <cell r="AE281">
            <v>20536042</v>
          </cell>
          <cell r="AF281">
            <v>20536043</v>
          </cell>
          <cell r="AG281">
            <v>20536043</v>
          </cell>
          <cell r="AH281">
            <v>20536043</v>
          </cell>
          <cell r="AI281">
            <v>20344513</v>
          </cell>
          <cell r="AJ281">
            <v>0</v>
          </cell>
          <cell r="AK281">
            <v>102488684</v>
          </cell>
          <cell r="AL281">
            <v>458599356</v>
          </cell>
          <cell r="AM281">
            <v>55596454.610757925</v>
          </cell>
          <cell r="AN281">
            <v>-11453925.499999998</v>
          </cell>
          <cell r="AO281">
            <v>100941044.64624552</v>
          </cell>
          <cell r="AP281">
            <v>0</v>
          </cell>
          <cell r="AQ281">
            <v>1547635.4999999981</v>
          </cell>
          <cell r="AR281">
            <v>0</v>
          </cell>
          <cell r="AS281">
            <v>0</v>
          </cell>
          <cell r="AT281">
            <v>605230565.25700343</v>
          </cell>
          <cell r="AU281">
            <v>1.3832193252420312E-2</v>
          </cell>
          <cell r="AV281">
            <v>0</v>
          </cell>
          <cell r="AW281">
            <v>0</v>
          </cell>
          <cell r="AY281">
            <v>0</v>
          </cell>
          <cell r="AZ281">
            <v>0</v>
          </cell>
          <cell r="BA281">
            <v>0</v>
          </cell>
          <cell r="BB281">
            <v>0</v>
          </cell>
          <cell r="BC281">
            <v>0</v>
          </cell>
          <cell r="BD281">
            <v>0</v>
          </cell>
          <cell r="BE281">
            <v>0</v>
          </cell>
          <cell r="BF281">
            <v>0</v>
          </cell>
          <cell r="BG281">
            <v>0</v>
          </cell>
          <cell r="BH281">
            <v>0</v>
          </cell>
          <cell r="BJ281">
            <v>0</v>
          </cell>
          <cell r="BL281">
            <v>0</v>
          </cell>
          <cell r="BM281">
            <v>0</v>
          </cell>
          <cell r="BN281">
            <v>0</v>
          </cell>
          <cell r="BO281">
            <v>0</v>
          </cell>
          <cell r="BQ281">
            <v>0</v>
          </cell>
          <cell r="BR281">
            <v>0</v>
          </cell>
          <cell r="BS281">
            <v>0</v>
          </cell>
          <cell r="BT281">
            <v>0</v>
          </cell>
          <cell r="CB281">
            <v>0</v>
          </cell>
          <cell r="CC281">
            <v>0</v>
          </cell>
          <cell r="CD281">
            <v>0</v>
          </cell>
          <cell r="CE281">
            <v>0</v>
          </cell>
          <cell r="CF281">
            <v>0</v>
          </cell>
          <cell r="CI281">
            <v>0</v>
          </cell>
          <cell r="CJ281">
            <v>0</v>
          </cell>
          <cell r="CK281">
            <v>0</v>
          </cell>
          <cell r="CV281">
            <v>1.3912259251114766E-2</v>
          </cell>
          <cell r="DG281">
            <v>605230565</v>
          </cell>
          <cell r="DR281">
            <v>197758811.1799998</v>
          </cell>
          <cell r="EC281">
            <v>3.0604480345966478</v>
          </cell>
          <cell r="EN281">
            <v>2.4095909012463064E-2</v>
          </cell>
        </row>
        <row r="282">
          <cell r="B282">
            <v>39100</v>
          </cell>
          <cell r="C282" t="str">
            <v>Vance County Schools</v>
          </cell>
          <cell r="D282">
            <v>2.1343134136276353E-3</v>
          </cell>
          <cell r="E282">
            <v>3692859.8613001513</v>
          </cell>
          <cell r="F282">
            <v>2879407.5234102267</v>
          </cell>
          <cell r="G282">
            <v>-37320</v>
          </cell>
          <cell r="H282">
            <v>-1030439.1207936222</v>
          </cell>
          <cell r="I282">
            <v>-42641.51504890791</v>
          </cell>
          <cell r="J282">
            <v>3116257.0869447929</v>
          </cell>
          <cell r="K282">
            <v>0</v>
          </cell>
          <cell r="L282">
            <v>-163733.32060439198</v>
          </cell>
          <cell r="M282">
            <v>29383.117654707523</v>
          </cell>
          <cell r="N282">
            <v>1107.6659754044701</v>
          </cell>
          <cell r="O282">
            <v>-499.87754460572847</v>
          </cell>
          <cell r="P282">
            <v>0</v>
          </cell>
          <cell r="Q282">
            <v>0</v>
          </cell>
          <cell r="R282">
            <v>0</v>
          </cell>
          <cell r="S282">
            <v>8444381.421293756</v>
          </cell>
          <cell r="T282">
            <v>121488.72999999975</v>
          </cell>
          <cell r="U282">
            <v>15581285.434723964</v>
          </cell>
          <cell r="V282">
            <v>117532.47061883009</v>
          </cell>
          <cell r="W282">
            <v>0</v>
          </cell>
          <cell r="X282">
            <v>15820306.635342795</v>
          </cell>
          <cell r="Y282">
            <v>308092</v>
          </cell>
          <cell r="Z282">
            <v>0</v>
          </cell>
          <cell r="AA282">
            <v>0</v>
          </cell>
          <cell r="AB282">
            <v>213207.57524453953</v>
          </cell>
          <cell r="AC282">
            <v>521299.57524453953</v>
          </cell>
          <cell r="AD282" t="str">
            <v>N/A</v>
          </cell>
          <cell r="AE282">
            <v>3065679</v>
          </cell>
          <cell r="AF282">
            <v>3065678</v>
          </cell>
          <cell r="AG282">
            <v>3065678</v>
          </cell>
          <cell r="AH282">
            <v>3065678</v>
          </cell>
          <cell r="AI282">
            <v>3036295</v>
          </cell>
          <cell r="AJ282">
            <v>0</v>
          </cell>
          <cell r="AK282">
            <v>15299008</v>
          </cell>
          <cell r="AL282">
            <v>71131789</v>
          </cell>
          <cell r="AM282">
            <v>8444381.421293756</v>
          </cell>
          <cell r="AN282">
            <v>-2025289.7299999997</v>
          </cell>
          <cell r="AO282">
            <v>15485610.330098255</v>
          </cell>
          <cell r="AP282">
            <v>0</v>
          </cell>
          <cell r="AQ282">
            <v>-186603.27000000025</v>
          </cell>
          <cell r="AR282">
            <v>0</v>
          </cell>
          <cell r="AS282">
            <v>0</v>
          </cell>
          <cell r="AT282">
            <v>92849887.751392007</v>
          </cell>
          <cell r="AU282">
            <v>2.1454645216955467E-3</v>
          </cell>
          <cell r="AV282">
            <v>0</v>
          </cell>
          <cell r="AW282">
            <v>0</v>
          </cell>
          <cell r="AY282">
            <v>0</v>
          </cell>
          <cell r="AZ282">
            <v>0</v>
          </cell>
          <cell r="BA282">
            <v>0</v>
          </cell>
          <cell r="BB282">
            <v>0</v>
          </cell>
          <cell r="BC282">
            <v>0</v>
          </cell>
          <cell r="BD282">
            <v>0</v>
          </cell>
          <cell r="BE282">
            <v>0</v>
          </cell>
          <cell r="BF282">
            <v>0</v>
          </cell>
          <cell r="BG282">
            <v>0</v>
          </cell>
          <cell r="BH282">
            <v>0</v>
          </cell>
          <cell r="BJ282">
            <v>0</v>
          </cell>
          <cell r="BL282">
            <v>0</v>
          </cell>
          <cell r="BM282">
            <v>0</v>
          </cell>
          <cell r="BN282">
            <v>0</v>
          </cell>
          <cell r="BO282">
            <v>0</v>
          </cell>
          <cell r="BQ282">
            <v>0</v>
          </cell>
          <cell r="BR282">
            <v>0</v>
          </cell>
          <cell r="BS282">
            <v>0</v>
          </cell>
          <cell r="BT282">
            <v>0</v>
          </cell>
          <cell r="CB282">
            <v>0</v>
          </cell>
          <cell r="CC282">
            <v>0</v>
          </cell>
          <cell r="CD282">
            <v>0</v>
          </cell>
          <cell r="CE282">
            <v>0</v>
          </cell>
          <cell r="CF282">
            <v>0</v>
          </cell>
          <cell r="CI282">
            <v>0</v>
          </cell>
          <cell r="CJ282">
            <v>0</v>
          </cell>
          <cell r="CK282">
            <v>0</v>
          </cell>
          <cell r="CV282">
            <v>2.1343134136276353E-3</v>
          </cell>
          <cell r="DG282">
            <v>92849888</v>
          </cell>
          <cell r="DR282">
            <v>34567866.200000018</v>
          </cell>
          <cell r="EC282">
            <v>2.6860173394214293</v>
          </cell>
          <cell r="EN282">
            <v>2.4095909012463064E-2</v>
          </cell>
        </row>
        <row r="283">
          <cell r="B283">
            <v>39101</v>
          </cell>
          <cell r="C283" t="str">
            <v>Vance Charter School</v>
          </cell>
          <cell r="D283">
            <v>1.5215746481731001E-4</v>
          </cell>
          <cell r="E283">
            <v>263267.89253786032</v>
          </cell>
          <cell r="F283">
            <v>205276.0134198486</v>
          </cell>
          <cell r="G283">
            <v>36828</v>
          </cell>
          <cell r="H283">
            <v>-73461.096794610581</v>
          </cell>
          <cell r="I283">
            <v>-3039.9587916111809</v>
          </cell>
          <cell r="J283">
            <v>222161.26977460878</v>
          </cell>
          <cell r="K283">
            <v>0</v>
          </cell>
          <cell r="L283">
            <v>-11672.721920882152</v>
          </cell>
          <cell r="M283">
            <v>2094.7535925241823</v>
          </cell>
          <cell r="N283">
            <v>78.966681090887548</v>
          </cell>
          <cell r="O283">
            <v>-35.636799834862174</v>
          </cell>
          <cell r="P283">
            <v>0</v>
          </cell>
          <cell r="Q283">
            <v>0</v>
          </cell>
          <cell r="R283">
            <v>0</v>
          </cell>
          <cell r="S283">
            <v>641497.48169899406</v>
          </cell>
          <cell r="T283">
            <v>186264</v>
          </cell>
          <cell r="U283">
            <v>1110806.3488730439</v>
          </cell>
          <cell r="V283">
            <v>8379.0143700967292</v>
          </cell>
          <cell r="W283">
            <v>0</v>
          </cell>
          <cell r="X283">
            <v>1305449.3632431405</v>
          </cell>
          <cell r="Y283">
            <v>2125.3099999999977</v>
          </cell>
          <cell r="Z283">
            <v>0</v>
          </cell>
          <cell r="AA283">
            <v>0</v>
          </cell>
          <cell r="AB283">
            <v>15199.793958055903</v>
          </cell>
          <cell r="AC283">
            <v>17325.103958055901</v>
          </cell>
          <cell r="AD283" t="str">
            <v>N/A</v>
          </cell>
          <cell r="AE283">
            <v>258044</v>
          </cell>
          <cell r="AF283">
            <v>258044</v>
          </cell>
          <cell r="AG283">
            <v>258044</v>
          </cell>
          <cell r="AH283">
            <v>258044</v>
          </cell>
          <cell r="AI283">
            <v>255949</v>
          </cell>
          <cell r="AJ283">
            <v>0</v>
          </cell>
          <cell r="AK283">
            <v>1288125</v>
          </cell>
          <cell r="AL283">
            <v>4821187</v>
          </cell>
          <cell r="AM283">
            <v>641497.48169899406</v>
          </cell>
          <cell r="AN283">
            <v>-131441.69</v>
          </cell>
          <cell r="AO283">
            <v>1103985.569285085</v>
          </cell>
          <cell r="AP283">
            <v>0</v>
          </cell>
          <cell r="AQ283">
            <v>184138.69</v>
          </cell>
          <cell r="AR283">
            <v>0</v>
          </cell>
          <cell r="AS283">
            <v>0</v>
          </cell>
          <cell r="AT283">
            <v>6619367.0509840781</v>
          </cell>
          <cell r="AU283">
            <v>1.4541579333947972E-4</v>
          </cell>
          <cell r="AV283">
            <v>0</v>
          </cell>
          <cell r="AW283">
            <v>0</v>
          </cell>
          <cell r="AY283">
            <v>0</v>
          </cell>
          <cell r="AZ283">
            <v>0</v>
          </cell>
          <cell r="BA283">
            <v>0</v>
          </cell>
          <cell r="BB283">
            <v>0</v>
          </cell>
          <cell r="BC283">
            <v>0</v>
          </cell>
          <cell r="BD283">
            <v>0</v>
          </cell>
          <cell r="BE283">
            <v>0</v>
          </cell>
          <cell r="BF283">
            <v>0</v>
          </cell>
          <cell r="BG283">
            <v>0</v>
          </cell>
          <cell r="BH283">
            <v>0</v>
          </cell>
          <cell r="BJ283">
            <v>0</v>
          </cell>
          <cell r="BL283">
            <v>0</v>
          </cell>
          <cell r="BM283">
            <v>0</v>
          </cell>
          <cell r="BN283">
            <v>0</v>
          </cell>
          <cell r="BO283">
            <v>0</v>
          </cell>
          <cell r="BQ283">
            <v>0</v>
          </cell>
          <cell r="BR283">
            <v>0</v>
          </cell>
          <cell r="BS283">
            <v>0</v>
          </cell>
          <cell r="BT283">
            <v>0</v>
          </cell>
          <cell r="CB283">
            <v>0</v>
          </cell>
          <cell r="CC283">
            <v>0</v>
          </cell>
          <cell r="CD283">
            <v>0</v>
          </cell>
          <cell r="CE283">
            <v>0</v>
          </cell>
          <cell r="CF283">
            <v>0</v>
          </cell>
          <cell r="CI283">
            <v>0</v>
          </cell>
          <cell r="CJ283">
            <v>0</v>
          </cell>
          <cell r="CK283">
            <v>0</v>
          </cell>
          <cell r="CV283">
            <v>1.5215746481731001E-4</v>
          </cell>
          <cell r="DG283">
            <v>6619367</v>
          </cell>
          <cell r="DR283">
            <v>2334424.14</v>
          </cell>
          <cell r="EC283">
            <v>2.8355459860863159</v>
          </cell>
          <cell r="EN283">
            <v>2.4095909012463064E-2</v>
          </cell>
        </row>
        <row r="284">
          <cell r="B284">
            <v>39105</v>
          </cell>
          <cell r="C284" t="str">
            <v>Vance-Granville Community College</v>
          </cell>
          <cell r="D284">
            <v>8.8130321561062132E-4</v>
          </cell>
          <cell r="E284">
            <v>1524860.0555958557</v>
          </cell>
          <cell r="F284">
            <v>1188968.3554589599</v>
          </cell>
          <cell r="G284">
            <v>-15710</v>
          </cell>
          <cell r="H284">
            <v>-425490.13881840237</v>
          </cell>
          <cell r="I284">
            <v>-17607.584758246609</v>
          </cell>
          <cell r="J284">
            <v>1286768.5569786616</v>
          </cell>
          <cell r="K284">
            <v>0</v>
          </cell>
          <cell r="L284">
            <v>-67608.95613076564</v>
          </cell>
          <cell r="M284">
            <v>12132.911646628871</v>
          </cell>
          <cell r="N284">
            <v>457.37874283760027</v>
          </cell>
          <cell r="O284">
            <v>-206.41002612816362</v>
          </cell>
          <cell r="P284">
            <v>0</v>
          </cell>
          <cell r="Q284">
            <v>0</v>
          </cell>
          <cell r="R284">
            <v>0</v>
          </cell>
          <cell r="S284">
            <v>3486564.1686894009</v>
          </cell>
          <cell r="T284">
            <v>24041.95000000007</v>
          </cell>
          <cell r="U284">
            <v>6433842.7848933078</v>
          </cell>
          <cell r="V284">
            <v>48531.646586515482</v>
          </cell>
          <cell r="W284">
            <v>0</v>
          </cell>
          <cell r="X284">
            <v>6506416.381479824</v>
          </cell>
          <cell r="Y284">
            <v>102591</v>
          </cell>
          <cell r="Z284">
            <v>0</v>
          </cell>
          <cell r="AA284">
            <v>0</v>
          </cell>
          <cell r="AB284">
            <v>88037.923791233043</v>
          </cell>
          <cell r="AC284">
            <v>190628.92379123304</v>
          </cell>
          <cell r="AD284" t="str">
            <v>N/A</v>
          </cell>
          <cell r="AE284">
            <v>1265584</v>
          </cell>
          <cell r="AF284">
            <v>1265584</v>
          </cell>
          <cell r="AG284">
            <v>1265584</v>
          </cell>
          <cell r="AH284">
            <v>1265584</v>
          </cell>
          <cell r="AI284">
            <v>1253451</v>
          </cell>
          <cell r="AJ284">
            <v>0</v>
          </cell>
          <cell r="AK284">
            <v>6315787</v>
          </cell>
          <cell r="AL284">
            <v>29342270</v>
          </cell>
          <cell r="AM284">
            <v>3486564.1686894009</v>
          </cell>
          <cell r="AN284">
            <v>-804936.95000000007</v>
          </cell>
          <cell r="AO284">
            <v>6394336.5076885903</v>
          </cell>
          <cell r="AP284">
            <v>0</v>
          </cell>
          <cell r="AQ284">
            <v>-78549.04999999993</v>
          </cell>
          <cell r="AR284">
            <v>0</v>
          </cell>
          <cell r="AS284">
            <v>0</v>
          </cell>
          <cell r="AT284">
            <v>38339684.676377997</v>
          </cell>
          <cell r="AU284">
            <v>8.8501638459836463E-4</v>
          </cell>
          <cell r="AV284">
            <v>0</v>
          </cell>
          <cell r="AW284">
            <v>0</v>
          </cell>
          <cell r="AY284">
            <v>0</v>
          </cell>
          <cell r="AZ284">
            <v>0</v>
          </cell>
          <cell r="BA284">
            <v>0</v>
          </cell>
          <cell r="BB284">
            <v>0</v>
          </cell>
          <cell r="BC284">
            <v>0</v>
          </cell>
          <cell r="BD284">
            <v>0</v>
          </cell>
          <cell r="BE284">
            <v>0</v>
          </cell>
          <cell r="BF284">
            <v>0</v>
          </cell>
          <cell r="BG284">
            <v>0</v>
          </cell>
          <cell r="BH284">
            <v>0</v>
          </cell>
          <cell r="BJ284">
            <v>0</v>
          </cell>
          <cell r="BL284">
            <v>0</v>
          </cell>
          <cell r="BM284">
            <v>0</v>
          </cell>
          <cell r="BN284">
            <v>0</v>
          </cell>
          <cell r="BO284">
            <v>0</v>
          </cell>
          <cell r="BQ284">
            <v>0</v>
          </cell>
          <cell r="BR284">
            <v>0</v>
          </cell>
          <cell r="BS284">
            <v>0</v>
          </cell>
          <cell r="BT284">
            <v>0</v>
          </cell>
          <cell r="CB284">
            <v>0</v>
          </cell>
          <cell r="CC284">
            <v>0</v>
          </cell>
          <cell r="CD284">
            <v>0</v>
          </cell>
          <cell r="CE284">
            <v>0</v>
          </cell>
          <cell r="CF284">
            <v>0</v>
          </cell>
          <cell r="CI284">
            <v>0</v>
          </cell>
          <cell r="CJ284">
            <v>0</v>
          </cell>
          <cell r="CK284">
            <v>0</v>
          </cell>
          <cell r="CV284">
            <v>8.8130321561062132E-4</v>
          </cell>
          <cell r="DG284">
            <v>38339685</v>
          </cell>
          <cell r="DR284">
            <v>13797491.369999997</v>
          </cell>
          <cell r="EC284">
            <v>2.7787431767025637</v>
          </cell>
          <cell r="EN284">
            <v>2.4095909012463064E-2</v>
          </cell>
        </row>
        <row r="285">
          <cell r="B285">
            <v>39200</v>
          </cell>
          <cell r="C285" t="str">
            <v>Wake County Schools</v>
          </cell>
          <cell r="D285">
            <v>5.6205005681760727E-2</v>
          </cell>
          <cell r="E285">
            <v>97247765.094415873</v>
          </cell>
          <cell r="F285">
            <v>75826312.658695325</v>
          </cell>
          <cell r="G285">
            <v>12440559</v>
          </cell>
          <cell r="H285">
            <v>-27135581.995184142</v>
          </cell>
          <cell r="I285">
            <v>-1122921.5823224408</v>
          </cell>
          <cell r="J285">
            <v>82063508.648367971</v>
          </cell>
          <cell r="K285">
            <v>0</v>
          </cell>
          <cell r="L285">
            <v>-4311752.9769078922</v>
          </cell>
          <cell r="M285">
            <v>773774.96865547355</v>
          </cell>
          <cell r="N285">
            <v>29169.273848720182</v>
          </cell>
          <cell r="O285">
            <v>-13163.774380725179</v>
          </cell>
          <cell r="P285">
            <v>0</v>
          </cell>
          <cell r="Q285">
            <v>0</v>
          </cell>
          <cell r="R285">
            <v>0</v>
          </cell>
          <cell r="S285">
            <v>235797669.31518814</v>
          </cell>
          <cell r="T285">
            <v>64262666</v>
          </cell>
          <cell r="U285">
            <v>410317543.24183983</v>
          </cell>
          <cell r="V285">
            <v>3095099.8746218942</v>
          </cell>
          <cell r="W285">
            <v>0</v>
          </cell>
          <cell r="X285">
            <v>477675309.11646169</v>
          </cell>
          <cell r="Y285">
            <v>2059870.0199999958</v>
          </cell>
          <cell r="Z285">
            <v>0</v>
          </cell>
          <cell r="AA285">
            <v>0</v>
          </cell>
          <cell r="AB285">
            <v>5614607.9116122043</v>
          </cell>
          <cell r="AC285">
            <v>7674477.9316122001</v>
          </cell>
          <cell r="AD285" t="str">
            <v>N/A</v>
          </cell>
          <cell r="AE285">
            <v>94154921</v>
          </cell>
          <cell r="AF285">
            <v>94154921</v>
          </cell>
          <cell r="AG285">
            <v>94154921</v>
          </cell>
          <cell r="AH285">
            <v>94154921</v>
          </cell>
          <cell r="AI285">
            <v>93381146</v>
          </cell>
          <cell r="AJ285">
            <v>0</v>
          </cell>
          <cell r="AK285">
            <v>470000830</v>
          </cell>
          <cell r="AL285">
            <v>1786333274</v>
          </cell>
          <cell r="AM285">
            <v>235797669.31518814</v>
          </cell>
          <cell r="AN285">
            <v>-47022986.980000004</v>
          </cell>
          <cell r="AO285">
            <v>407798035.20484954</v>
          </cell>
          <cell r="AP285">
            <v>0</v>
          </cell>
          <cell r="AQ285">
            <v>62202795.980000004</v>
          </cell>
          <cell r="AR285">
            <v>0</v>
          </cell>
          <cell r="AS285">
            <v>0</v>
          </cell>
          <cell r="AT285">
            <v>2445108787.5200377</v>
          </cell>
          <cell r="AU285">
            <v>5.3879070587080385E-2</v>
          </cell>
          <cell r="AV285">
            <v>0</v>
          </cell>
          <cell r="AW285">
            <v>0</v>
          </cell>
          <cell r="AY285">
            <v>0</v>
          </cell>
          <cell r="AZ285">
            <v>0</v>
          </cell>
          <cell r="BA285">
            <v>0</v>
          </cell>
          <cell r="BB285">
            <v>0</v>
          </cell>
          <cell r="BC285">
            <v>0</v>
          </cell>
          <cell r="BD285">
            <v>0</v>
          </cell>
          <cell r="BE285">
            <v>0</v>
          </cell>
          <cell r="BF285">
            <v>0</v>
          </cell>
          <cell r="BG285">
            <v>0</v>
          </cell>
          <cell r="BH285">
            <v>0</v>
          </cell>
          <cell r="BJ285">
            <v>0</v>
          </cell>
          <cell r="BL285">
            <v>0</v>
          </cell>
          <cell r="BM285">
            <v>0</v>
          </cell>
          <cell r="BN285">
            <v>0</v>
          </cell>
          <cell r="BO285">
            <v>0</v>
          </cell>
          <cell r="BQ285">
            <v>0</v>
          </cell>
          <cell r="BR285">
            <v>0</v>
          </cell>
          <cell r="BS285">
            <v>0</v>
          </cell>
          <cell r="BT285">
            <v>0</v>
          </cell>
          <cell r="CB285">
            <v>0</v>
          </cell>
          <cell r="CC285">
            <v>0</v>
          </cell>
          <cell r="CD285">
            <v>0</v>
          </cell>
          <cell r="CE285">
            <v>0</v>
          </cell>
          <cell r="CF285">
            <v>0</v>
          </cell>
          <cell r="CI285">
            <v>0</v>
          </cell>
          <cell r="CJ285">
            <v>0</v>
          </cell>
          <cell r="CK285">
            <v>0</v>
          </cell>
          <cell r="CV285">
            <v>5.6205005681760727E-2</v>
          </cell>
          <cell r="DG285">
            <v>2445108788</v>
          </cell>
          <cell r="DR285">
            <v>801554623.66998684</v>
          </cell>
          <cell r="EC285">
            <v>3.0504580920572311</v>
          </cell>
          <cell r="EN285">
            <v>2.4095909012463064E-2</v>
          </cell>
        </row>
        <row r="286">
          <cell r="B286">
            <v>39201</v>
          </cell>
          <cell r="C286" t="str">
            <v>Endeavor Charter School</v>
          </cell>
          <cell r="D286">
            <v>1.7905342645631924E-4</v>
          </cell>
          <cell r="E286">
            <v>309804.17747782567</v>
          </cell>
          <cell r="F286">
            <v>241561.42201927534</v>
          </cell>
          <cell r="G286">
            <v>58806</v>
          </cell>
          <cell r="H286">
            <v>-86446.373880553554</v>
          </cell>
          <cell r="I286">
            <v>-3577.3140580222807</v>
          </cell>
          <cell r="J286">
            <v>261431.38377595413</v>
          </cell>
          <cell r="K286">
            <v>0</v>
          </cell>
          <cell r="L286">
            <v>-13736.038902298844</v>
          </cell>
          <cell r="M286">
            <v>2465.0306100556791</v>
          </cell>
          <cell r="N286">
            <v>92.925147262300555</v>
          </cell>
          <cell r="O286">
            <v>-41.936103010334527</v>
          </cell>
          <cell r="P286">
            <v>0</v>
          </cell>
          <cell r="Q286">
            <v>0</v>
          </cell>
          <cell r="R286">
            <v>0</v>
          </cell>
          <cell r="S286">
            <v>770359.27608648804</v>
          </cell>
          <cell r="T286">
            <v>326181</v>
          </cell>
          <cell r="U286">
            <v>1307156.9188797707</v>
          </cell>
          <cell r="V286">
            <v>9860.1224402227162</v>
          </cell>
          <cell r="W286">
            <v>0</v>
          </cell>
          <cell r="X286">
            <v>1643198.0413199933</v>
          </cell>
          <cell r="Y286">
            <v>32152.429999999993</v>
          </cell>
          <cell r="Z286">
            <v>0</v>
          </cell>
          <cell r="AA286">
            <v>0</v>
          </cell>
          <cell r="AB286">
            <v>17886.570290111402</v>
          </cell>
          <cell r="AC286">
            <v>50039.000290111391</v>
          </cell>
          <cell r="AD286" t="str">
            <v>N/A</v>
          </cell>
          <cell r="AE286">
            <v>319125</v>
          </cell>
          <cell r="AF286">
            <v>319124</v>
          </cell>
          <cell r="AG286">
            <v>319124</v>
          </cell>
          <cell r="AH286">
            <v>319124</v>
          </cell>
          <cell r="AI286">
            <v>316659</v>
          </cell>
          <cell r="AJ286">
            <v>0</v>
          </cell>
          <cell r="AK286">
            <v>1593156</v>
          </cell>
          <cell r="AL286">
            <v>5545009</v>
          </cell>
          <cell r="AM286">
            <v>770359.27608648804</v>
          </cell>
          <cell r="AN286">
            <v>-119094.57</v>
          </cell>
          <cell r="AO286">
            <v>1299130.4710298821</v>
          </cell>
          <cell r="AP286">
            <v>0</v>
          </cell>
          <cell r="AQ286">
            <v>294028.57</v>
          </cell>
          <cell r="AR286">
            <v>0</v>
          </cell>
          <cell r="AS286">
            <v>0</v>
          </cell>
          <cell r="AT286">
            <v>7789432.7471163701</v>
          </cell>
          <cell r="AU286">
            <v>1.6724759613249247E-4</v>
          </cell>
          <cell r="AV286">
            <v>0</v>
          </cell>
          <cell r="AW286">
            <v>0</v>
          </cell>
          <cell r="AY286">
            <v>0</v>
          </cell>
          <cell r="AZ286">
            <v>0</v>
          </cell>
          <cell r="BA286">
            <v>0</v>
          </cell>
          <cell r="BB286">
            <v>0</v>
          </cell>
          <cell r="BC286">
            <v>0</v>
          </cell>
          <cell r="BD286">
            <v>0</v>
          </cell>
          <cell r="BE286">
            <v>0</v>
          </cell>
          <cell r="BF286">
            <v>0</v>
          </cell>
          <cell r="BG286">
            <v>0</v>
          </cell>
          <cell r="BH286">
            <v>0</v>
          </cell>
          <cell r="BJ286">
            <v>0</v>
          </cell>
          <cell r="BL286">
            <v>0</v>
          </cell>
          <cell r="BM286">
            <v>0</v>
          </cell>
          <cell r="BN286">
            <v>0</v>
          </cell>
          <cell r="BO286">
            <v>0</v>
          </cell>
          <cell r="BQ286">
            <v>0</v>
          </cell>
          <cell r="BR286">
            <v>0</v>
          </cell>
          <cell r="BS286">
            <v>0</v>
          </cell>
          <cell r="BT286">
            <v>0</v>
          </cell>
          <cell r="CB286">
            <v>0</v>
          </cell>
          <cell r="CC286">
            <v>0</v>
          </cell>
          <cell r="CD286">
            <v>0</v>
          </cell>
          <cell r="CE286">
            <v>0</v>
          </cell>
          <cell r="CF286">
            <v>0</v>
          </cell>
          <cell r="CI286">
            <v>0</v>
          </cell>
          <cell r="CJ286">
            <v>0</v>
          </cell>
          <cell r="CK286">
            <v>0</v>
          </cell>
          <cell r="CV286">
            <v>1.7905342645631924E-4</v>
          </cell>
          <cell r="DG286">
            <v>7789433</v>
          </cell>
          <cell r="DR286">
            <v>2039344.5000000002</v>
          </cell>
          <cell r="EC286">
            <v>3.8195768297117034</v>
          </cell>
          <cell r="EN286">
            <v>2.4095909012463064E-2</v>
          </cell>
        </row>
        <row r="287">
          <cell r="B287">
            <v>39204</v>
          </cell>
          <cell r="C287" t="str">
            <v>Southern Wake Academy</v>
          </cell>
          <cell r="D287">
            <v>1.1647535282977027E-4</v>
          </cell>
          <cell r="E287">
            <v>201529.51883704652</v>
          </cell>
          <cell r="F287">
            <v>157137.18757914976</v>
          </cell>
          <cell r="G287">
            <v>72091</v>
          </cell>
          <cell r="H287">
            <v>-56233.896764036799</v>
          </cell>
          <cell r="I287">
            <v>-2327.0647500995483</v>
          </cell>
          <cell r="J287">
            <v>170062.71965148798</v>
          </cell>
          <cell r="K287">
            <v>0</v>
          </cell>
          <cell r="L287">
            <v>-8935.3776093137876</v>
          </cell>
          <cell r="M287">
            <v>1603.5175406847741</v>
          </cell>
          <cell r="N287">
            <v>60.448378611594173</v>
          </cell>
          <cell r="O287">
            <v>-27.279692386260496</v>
          </cell>
          <cell r="P287">
            <v>0</v>
          </cell>
          <cell r="Q287">
            <v>0</v>
          </cell>
          <cell r="R287">
            <v>0</v>
          </cell>
          <cell r="S287">
            <v>534960.77317114419</v>
          </cell>
          <cell r="T287">
            <v>370823</v>
          </cell>
          <cell r="U287">
            <v>850313.59825743979</v>
          </cell>
          <cell r="V287">
            <v>6414.0701627390963</v>
          </cell>
          <cell r="W287">
            <v>0</v>
          </cell>
          <cell r="X287">
            <v>1227550.6684201788</v>
          </cell>
          <cell r="Y287">
            <v>10371.540000000008</v>
          </cell>
          <cell r="Z287">
            <v>0</v>
          </cell>
          <cell r="AA287">
            <v>0</v>
          </cell>
          <cell r="AB287">
            <v>11635.323750497742</v>
          </cell>
          <cell r="AC287">
            <v>22006.863750497752</v>
          </cell>
          <cell r="AD287" t="str">
            <v>N/A</v>
          </cell>
          <cell r="AE287">
            <v>241430</v>
          </cell>
          <cell r="AF287">
            <v>241430</v>
          </cell>
          <cell r="AG287">
            <v>241430</v>
          </cell>
          <cell r="AH287">
            <v>241430</v>
          </cell>
          <cell r="AI287">
            <v>239827</v>
          </cell>
          <cell r="AJ287">
            <v>0</v>
          </cell>
          <cell r="AK287">
            <v>1205547</v>
          </cell>
          <cell r="AL287">
            <v>3416693</v>
          </cell>
          <cell r="AM287">
            <v>534960.77317114419</v>
          </cell>
          <cell r="AN287">
            <v>-90124.459999999992</v>
          </cell>
          <cell r="AO287">
            <v>845092.34466968128</v>
          </cell>
          <cell r="AP287">
            <v>0</v>
          </cell>
          <cell r="AQ287">
            <v>360451.45999999996</v>
          </cell>
          <cell r="AR287">
            <v>0</v>
          </cell>
          <cell r="AS287">
            <v>0</v>
          </cell>
          <cell r="AT287">
            <v>5067073.1178408256</v>
          </cell>
          <cell r="AU287">
            <v>1.0305369739751568E-4</v>
          </cell>
          <cell r="AV287">
            <v>0</v>
          </cell>
          <cell r="AW287">
            <v>0</v>
          </cell>
          <cell r="AY287">
            <v>0</v>
          </cell>
          <cell r="AZ287">
            <v>0</v>
          </cell>
          <cell r="BA287">
            <v>0</v>
          </cell>
          <cell r="BB287">
            <v>0</v>
          </cell>
          <cell r="BC287">
            <v>0</v>
          </cell>
          <cell r="BD287">
            <v>0</v>
          </cell>
          <cell r="BE287">
            <v>0</v>
          </cell>
          <cell r="BF287">
            <v>0</v>
          </cell>
          <cell r="BG287">
            <v>0</v>
          </cell>
          <cell r="BH287">
            <v>0</v>
          </cell>
          <cell r="BJ287">
            <v>0</v>
          </cell>
          <cell r="BL287">
            <v>0</v>
          </cell>
          <cell r="BM287">
            <v>0</v>
          </cell>
          <cell r="BN287">
            <v>0</v>
          </cell>
          <cell r="BO287">
            <v>0</v>
          </cell>
          <cell r="BQ287">
            <v>0</v>
          </cell>
          <cell r="BR287">
            <v>0</v>
          </cell>
          <cell r="BS287">
            <v>0</v>
          </cell>
          <cell r="BT287">
            <v>0</v>
          </cell>
          <cell r="CB287">
            <v>0</v>
          </cell>
          <cell r="CC287">
            <v>0</v>
          </cell>
          <cell r="CD287">
            <v>0</v>
          </cell>
          <cell r="CE287">
            <v>0</v>
          </cell>
          <cell r="CF287">
            <v>0</v>
          </cell>
          <cell r="CI287">
            <v>0</v>
          </cell>
          <cell r="CJ287">
            <v>0</v>
          </cell>
          <cell r="CK287">
            <v>0</v>
          </cell>
          <cell r="CV287">
            <v>1.1647535282977027E-4</v>
          </cell>
          <cell r="DG287">
            <v>5067074</v>
          </cell>
          <cell r="DR287">
            <v>1435585.1600000004</v>
          </cell>
          <cell r="EC287">
            <v>3.529622721928944</v>
          </cell>
          <cell r="EN287">
            <v>2.4095909012463064E-2</v>
          </cell>
        </row>
        <row r="288">
          <cell r="B288">
            <v>39205</v>
          </cell>
          <cell r="C288" t="str">
            <v>Wake Technical College</v>
          </cell>
          <cell r="D288">
            <v>4.3781538993554296E-3</v>
          </cell>
          <cell r="E288">
            <v>7575227.0956514524</v>
          </cell>
          <cell r="F288">
            <v>5906578.2916225661</v>
          </cell>
          <cell r="G288">
            <v>1450691</v>
          </cell>
          <cell r="H288">
            <v>-2113757.532490524</v>
          </cell>
          <cell r="I288">
            <v>-87471.274927933613</v>
          </cell>
          <cell r="J288">
            <v>6392431.8844119171</v>
          </cell>
          <cell r="K288">
            <v>0</v>
          </cell>
          <cell r="L288">
            <v>-335868.98319685925</v>
          </cell>
          <cell r="M288">
            <v>60274.095788267885</v>
          </cell>
          <cell r="N288">
            <v>2272.174310687481</v>
          </cell>
          <cell r="O288">
            <v>-1025.4074247680351</v>
          </cell>
          <cell r="P288">
            <v>0</v>
          </cell>
          <cell r="Q288">
            <v>0</v>
          </cell>
          <cell r="R288">
            <v>0</v>
          </cell>
          <cell r="S288">
            <v>18849351.343744811</v>
          </cell>
          <cell r="T288">
            <v>7253455.8300000001</v>
          </cell>
          <cell r="U288">
            <v>31962159.422059588</v>
          </cell>
          <cell r="V288">
            <v>241096.38315307154</v>
          </cell>
          <cell r="W288">
            <v>0</v>
          </cell>
          <cell r="X288">
            <v>39456711.63521266</v>
          </cell>
          <cell r="Y288">
            <v>0</v>
          </cell>
          <cell r="Z288">
            <v>0</v>
          </cell>
          <cell r="AA288">
            <v>0</v>
          </cell>
          <cell r="AB288">
            <v>437356.37463966809</v>
          </cell>
          <cell r="AC288">
            <v>437356.37463966809</v>
          </cell>
          <cell r="AD288" t="str">
            <v>N/A</v>
          </cell>
          <cell r="AE288">
            <v>7815926</v>
          </cell>
          <cell r="AF288">
            <v>7815926</v>
          </cell>
          <cell r="AG288">
            <v>7815926</v>
          </cell>
          <cell r="AH288">
            <v>7815926</v>
          </cell>
          <cell r="AI288">
            <v>7755652</v>
          </cell>
          <cell r="AJ288">
            <v>0</v>
          </cell>
          <cell r="AK288">
            <v>39019356</v>
          </cell>
          <cell r="AL288">
            <v>136626690</v>
          </cell>
          <cell r="AM288">
            <v>18849351.343744811</v>
          </cell>
          <cell r="AN288">
            <v>-4030820.8299999996</v>
          </cell>
          <cell r="AO288">
            <v>31765899.430572994</v>
          </cell>
          <cell r="AP288">
            <v>0</v>
          </cell>
          <cell r="AQ288">
            <v>7253455.8300000001</v>
          </cell>
          <cell r="AR288">
            <v>0</v>
          </cell>
          <cell r="AS288">
            <v>0</v>
          </cell>
          <cell r="AT288">
            <v>190464575.7743178</v>
          </cell>
          <cell r="AU288">
            <v>4.1209102446008112E-3</v>
          </cell>
          <cell r="AV288">
            <v>0</v>
          </cell>
          <cell r="AW288">
            <v>0</v>
          </cell>
          <cell r="AY288">
            <v>0</v>
          </cell>
          <cell r="AZ288">
            <v>0</v>
          </cell>
          <cell r="BA288">
            <v>0</v>
          </cell>
          <cell r="BB288">
            <v>0</v>
          </cell>
          <cell r="BC288">
            <v>0</v>
          </cell>
          <cell r="BD288">
            <v>0</v>
          </cell>
          <cell r="BE288">
            <v>0</v>
          </cell>
          <cell r="BF288">
            <v>0</v>
          </cell>
          <cell r="BG288">
            <v>0</v>
          </cell>
          <cell r="BH288">
            <v>0</v>
          </cell>
          <cell r="BJ288">
            <v>0</v>
          </cell>
          <cell r="BL288">
            <v>0</v>
          </cell>
          <cell r="BM288">
            <v>0</v>
          </cell>
          <cell r="BN288">
            <v>0</v>
          </cell>
          <cell r="BO288">
            <v>0</v>
          </cell>
          <cell r="BQ288">
            <v>0</v>
          </cell>
          <cell r="BR288">
            <v>0</v>
          </cell>
          <cell r="BS288">
            <v>0</v>
          </cell>
          <cell r="BT288">
            <v>0</v>
          </cell>
          <cell r="CB288">
            <v>0</v>
          </cell>
          <cell r="CC288">
            <v>0</v>
          </cell>
          <cell r="CD288">
            <v>0</v>
          </cell>
          <cell r="CE288">
            <v>0</v>
          </cell>
          <cell r="CF288">
            <v>0</v>
          </cell>
          <cell r="CI288">
            <v>0</v>
          </cell>
          <cell r="CJ288">
            <v>0</v>
          </cell>
          <cell r="CK288">
            <v>0</v>
          </cell>
          <cell r="CV288">
            <v>4.3781538993554296E-3</v>
          </cell>
          <cell r="DG288">
            <v>190464576</v>
          </cell>
          <cell r="DR288">
            <v>68393645.809999987</v>
          </cell>
          <cell r="EC288">
            <v>2.7848285282103173</v>
          </cell>
          <cell r="EN288">
            <v>2.4095909012463064E-2</v>
          </cell>
        </row>
        <row r="289">
          <cell r="B289">
            <v>39208</v>
          </cell>
          <cell r="C289" t="str">
            <v>East Wake Academy</v>
          </cell>
          <cell r="D289">
            <v>3.6078335581388513E-4</v>
          </cell>
          <cell r="E289">
            <v>624239.329052313</v>
          </cell>
          <cell r="F289">
            <v>486733.7207453507</v>
          </cell>
          <cell r="G289">
            <v>89574</v>
          </cell>
          <cell r="H289">
            <v>-174184.95408785951</v>
          </cell>
          <cell r="I289">
            <v>-7208.1020519778831</v>
          </cell>
          <cell r="J289">
            <v>526770.66181007249</v>
          </cell>
          <cell r="K289">
            <v>0</v>
          </cell>
          <cell r="L289">
            <v>-27677.405056364121</v>
          </cell>
          <cell r="M289">
            <v>4966.9086667648598</v>
          </cell>
          <cell r="N289">
            <v>187.23934600029011</v>
          </cell>
          <cell r="O289">
            <v>-84.499069765170034</v>
          </cell>
          <cell r="P289">
            <v>0</v>
          </cell>
          <cell r="Q289">
            <v>0</v>
          </cell>
          <cell r="R289">
            <v>0</v>
          </cell>
          <cell r="S289">
            <v>1523316.8993545347</v>
          </cell>
          <cell r="T289">
            <v>499557</v>
          </cell>
          <cell r="U289">
            <v>2633853.3090503621</v>
          </cell>
          <cell r="V289">
            <v>19867.634667059439</v>
          </cell>
          <cell r="W289">
            <v>0</v>
          </cell>
          <cell r="X289">
            <v>3153277.9437174215</v>
          </cell>
          <cell r="Y289">
            <v>51686.150000000023</v>
          </cell>
          <cell r="Z289">
            <v>0</v>
          </cell>
          <cell r="AA289">
            <v>0</v>
          </cell>
          <cell r="AB289">
            <v>36040.510259889415</v>
          </cell>
          <cell r="AC289">
            <v>87726.660259889439</v>
          </cell>
          <cell r="AD289" t="str">
            <v>N/A</v>
          </cell>
          <cell r="AE289">
            <v>614103</v>
          </cell>
          <cell r="AF289">
            <v>614104</v>
          </cell>
          <cell r="AG289">
            <v>614104</v>
          </cell>
          <cell r="AH289">
            <v>614104</v>
          </cell>
          <cell r="AI289">
            <v>609138</v>
          </cell>
          <cell r="AJ289">
            <v>0</v>
          </cell>
          <cell r="AK289">
            <v>3065553</v>
          </cell>
          <cell r="AL289">
            <v>11362121</v>
          </cell>
          <cell r="AM289">
            <v>1523316.8993545347</v>
          </cell>
          <cell r="AN289">
            <v>-255686.84999999998</v>
          </cell>
          <cell r="AO289">
            <v>2617680.4334575324</v>
          </cell>
          <cell r="AP289">
            <v>0</v>
          </cell>
          <cell r="AQ289">
            <v>447870.85</v>
          </cell>
          <cell r="AR289">
            <v>0</v>
          </cell>
          <cell r="AS289">
            <v>0</v>
          </cell>
          <cell r="AT289">
            <v>15695302.332812067</v>
          </cell>
          <cell r="AU289">
            <v>3.427022837792467E-4</v>
          </cell>
          <cell r="AV289">
            <v>0</v>
          </cell>
          <cell r="AW289">
            <v>0</v>
          </cell>
          <cell r="AY289">
            <v>0</v>
          </cell>
          <cell r="AZ289">
            <v>0</v>
          </cell>
          <cell r="BA289">
            <v>0</v>
          </cell>
          <cell r="BB289">
            <v>0</v>
          </cell>
          <cell r="BC289">
            <v>0</v>
          </cell>
          <cell r="BD289">
            <v>0</v>
          </cell>
          <cell r="BE289">
            <v>0</v>
          </cell>
          <cell r="BF289">
            <v>0</v>
          </cell>
          <cell r="BG289">
            <v>0</v>
          </cell>
          <cell r="BH289">
            <v>0</v>
          </cell>
          <cell r="BJ289">
            <v>0</v>
          </cell>
          <cell r="BL289">
            <v>0</v>
          </cell>
          <cell r="BM289">
            <v>0</v>
          </cell>
          <cell r="BN289">
            <v>0</v>
          </cell>
          <cell r="BO289">
            <v>0</v>
          </cell>
          <cell r="BQ289">
            <v>0</v>
          </cell>
          <cell r="BR289">
            <v>0</v>
          </cell>
          <cell r="BS289">
            <v>0</v>
          </cell>
          <cell r="BT289">
            <v>0</v>
          </cell>
          <cell r="CB289">
            <v>0</v>
          </cell>
          <cell r="CC289">
            <v>0</v>
          </cell>
          <cell r="CD289">
            <v>0</v>
          </cell>
          <cell r="CE289">
            <v>0</v>
          </cell>
          <cell r="CF289">
            <v>0</v>
          </cell>
          <cell r="CI289">
            <v>0</v>
          </cell>
          <cell r="CJ289">
            <v>0</v>
          </cell>
          <cell r="CK289">
            <v>0</v>
          </cell>
          <cell r="CV289">
            <v>3.6078335581388513E-4</v>
          </cell>
          <cell r="DG289">
            <v>15695302</v>
          </cell>
          <cell r="DR289">
            <v>4537560.049999998</v>
          </cell>
          <cell r="EC289">
            <v>3.458973947904008</v>
          </cell>
          <cell r="EN289">
            <v>2.4095909012463064E-2</v>
          </cell>
        </row>
        <row r="290">
          <cell r="B290">
            <v>39209</v>
          </cell>
          <cell r="C290" t="str">
            <v>Casa Esperanza Montessori</v>
          </cell>
          <cell r="D290">
            <v>1.7782890442666379E-4</v>
          </cell>
          <cell r="E290">
            <v>307685.46884594462</v>
          </cell>
          <cell r="F290">
            <v>239909.41630996455</v>
          </cell>
          <cell r="G290">
            <v>111430</v>
          </cell>
          <cell r="H290">
            <v>-85855.178887552989</v>
          </cell>
          <cell r="I290">
            <v>-3552.8492937463898</v>
          </cell>
          <cell r="J290">
            <v>259643.49010079424</v>
          </cell>
          <cell r="K290">
            <v>0</v>
          </cell>
          <cell r="L290">
            <v>-13642.100000547793</v>
          </cell>
          <cell r="M290">
            <v>2448.1726009936488</v>
          </cell>
          <cell r="N290">
            <v>92.289644819349974</v>
          </cell>
          <cell r="O290">
            <v>-41.649307705768926</v>
          </cell>
          <cell r="P290">
            <v>0</v>
          </cell>
          <cell r="Q290">
            <v>0</v>
          </cell>
          <cell r="R290">
            <v>0</v>
          </cell>
          <cell r="S290">
            <v>818117.06001296337</v>
          </cell>
          <cell r="T290">
            <v>583101</v>
          </cell>
          <cell r="U290">
            <v>1298217.4505039712</v>
          </cell>
          <cell r="V290">
            <v>9792.690403974595</v>
          </cell>
          <cell r="W290">
            <v>0</v>
          </cell>
          <cell r="X290">
            <v>1891111.1409079458</v>
          </cell>
          <cell r="Y290">
            <v>25949.479999999996</v>
          </cell>
          <cell r="Z290">
            <v>0</v>
          </cell>
          <cell r="AA290">
            <v>0</v>
          </cell>
          <cell r="AB290">
            <v>17764.246468731948</v>
          </cell>
          <cell r="AC290">
            <v>43713.72646873194</v>
          </cell>
          <cell r="AD290" t="str">
            <v>N/A</v>
          </cell>
          <cell r="AE290">
            <v>369969</v>
          </cell>
          <cell r="AF290">
            <v>369969</v>
          </cell>
          <cell r="AG290">
            <v>369969</v>
          </cell>
          <cell r="AH290">
            <v>369969</v>
          </cell>
          <cell r="AI290">
            <v>367521</v>
          </cell>
          <cell r="AJ290">
            <v>0</v>
          </cell>
          <cell r="AK290">
            <v>1847397</v>
          </cell>
          <cell r="AL290">
            <v>5196106</v>
          </cell>
          <cell r="AM290">
            <v>818117.06001296337</v>
          </cell>
          <cell r="AN290">
            <v>-125458.52</v>
          </cell>
          <cell r="AO290">
            <v>1290245.8944392139</v>
          </cell>
          <cell r="AP290">
            <v>0</v>
          </cell>
          <cell r="AQ290">
            <v>557151.52</v>
          </cell>
          <cell r="AR290">
            <v>0</v>
          </cell>
          <cell r="AS290">
            <v>0</v>
          </cell>
          <cell r="AT290">
            <v>7736161.9544521775</v>
          </cell>
          <cell r="AU290">
            <v>1.5672403443852371E-4</v>
          </cell>
          <cell r="AV290">
            <v>0</v>
          </cell>
          <cell r="AW290">
            <v>0</v>
          </cell>
          <cell r="AY290">
            <v>0</v>
          </cell>
          <cell r="AZ290">
            <v>0</v>
          </cell>
          <cell r="BA290">
            <v>0</v>
          </cell>
          <cell r="BB290">
            <v>0</v>
          </cell>
          <cell r="BC290">
            <v>0</v>
          </cell>
          <cell r="BD290">
            <v>0</v>
          </cell>
          <cell r="BE290">
            <v>0</v>
          </cell>
          <cell r="BF290">
            <v>0</v>
          </cell>
          <cell r="BG290">
            <v>0</v>
          </cell>
          <cell r="BH290">
            <v>0</v>
          </cell>
          <cell r="BJ290">
            <v>0</v>
          </cell>
          <cell r="BL290">
            <v>0</v>
          </cell>
          <cell r="BM290">
            <v>0</v>
          </cell>
          <cell r="BN290">
            <v>0</v>
          </cell>
          <cell r="BO290">
            <v>0</v>
          </cell>
          <cell r="BQ290">
            <v>0</v>
          </cell>
          <cell r="BR290">
            <v>0</v>
          </cell>
          <cell r="BS290">
            <v>0</v>
          </cell>
          <cell r="BT290">
            <v>0</v>
          </cell>
          <cell r="CB290">
            <v>0</v>
          </cell>
          <cell r="CC290">
            <v>0</v>
          </cell>
          <cell r="CD290">
            <v>0</v>
          </cell>
          <cell r="CE290">
            <v>0</v>
          </cell>
          <cell r="CF290">
            <v>0</v>
          </cell>
          <cell r="CI290">
            <v>0</v>
          </cell>
          <cell r="CJ290">
            <v>0</v>
          </cell>
          <cell r="CK290">
            <v>0</v>
          </cell>
          <cell r="CV290">
            <v>1.7782890442666379E-4</v>
          </cell>
          <cell r="DG290">
            <v>7736162</v>
          </cell>
          <cell r="DR290">
            <v>2186947.2299999995</v>
          </cell>
          <cell r="EC290">
            <v>3.5374250891275514</v>
          </cell>
          <cell r="EN290">
            <v>2.4095909012463064E-2</v>
          </cell>
        </row>
        <row r="291">
          <cell r="B291">
            <v>39300</v>
          </cell>
          <cell r="C291" t="str">
            <v>Warren County Schools</v>
          </cell>
          <cell r="D291">
            <v>8.4495419907795039E-4</v>
          </cell>
          <cell r="E291">
            <v>1461967.781530499</v>
          </cell>
          <cell r="F291">
            <v>1139929.8070412551</v>
          </cell>
          <cell r="G291">
            <v>69747</v>
          </cell>
          <cell r="H291">
            <v>-407940.95958423527</v>
          </cell>
          <cell r="I291">
            <v>-16881.366609780569</v>
          </cell>
          <cell r="J291">
            <v>1233696.2763800579</v>
          </cell>
          <cell r="K291">
            <v>0</v>
          </cell>
          <cell r="L291">
            <v>-64820.450403538605</v>
          </cell>
          <cell r="M291">
            <v>11632.494312139534</v>
          </cell>
          <cell r="N291">
            <v>438.51433023747467</v>
          </cell>
          <cell r="O291">
            <v>-197.89672296604675</v>
          </cell>
          <cell r="P291">
            <v>0</v>
          </cell>
          <cell r="Q291">
            <v>0</v>
          </cell>
          <cell r="R291">
            <v>0</v>
          </cell>
          <cell r="S291">
            <v>3427571.2002736693</v>
          </cell>
          <cell r="T291">
            <v>348735.02</v>
          </cell>
          <cell r="U291">
            <v>6168481.38190029</v>
          </cell>
          <cell r="V291">
            <v>46529.977248558134</v>
          </cell>
          <cell r="W291">
            <v>0</v>
          </cell>
          <cell r="X291">
            <v>6563746.3791488474</v>
          </cell>
          <cell r="Y291">
            <v>0</v>
          </cell>
          <cell r="Z291">
            <v>0</v>
          </cell>
          <cell r="AA291">
            <v>0</v>
          </cell>
          <cell r="AB291">
            <v>84406.833048902845</v>
          </cell>
          <cell r="AC291">
            <v>84406.833048902845</v>
          </cell>
          <cell r="AD291" t="str">
            <v>N/A</v>
          </cell>
          <cell r="AE291">
            <v>1298194</v>
          </cell>
          <cell r="AF291">
            <v>1298194</v>
          </cell>
          <cell r="AG291">
            <v>1298194</v>
          </cell>
          <cell r="AH291">
            <v>1298194</v>
          </cell>
          <cell r="AI291">
            <v>1286562</v>
          </cell>
          <cell r="AJ291">
            <v>0</v>
          </cell>
          <cell r="AK291">
            <v>6479338</v>
          </cell>
          <cell r="AL291">
            <v>27604301</v>
          </cell>
          <cell r="AM291">
            <v>3427571.2002736693</v>
          </cell>
          <cell r="AN291">
            <v>-752832.02</v>
          </cell>
          <cell r="AO291">
            <v>6130604.5260999454</v>
          </cell>
          <cell r="AP291">
            <v>0</v>
          </cell>
          <cell r="AQ291">
            <v>348735.02</v>
          </cell>
          <cell r="AR291">
            <v>0</v>
          </cell>
          <cell r="AS291">
            <v>0</v>
          </cell>
          <cell r="AT291">
            <v>36758379.72637362</v>
          </cell>
          <cell r="AU291">
            <v>8.3259607708030536E-4</v>
          </cell>
          <cell r="AV291">
            <v>0</v>
          </cell>
          <cell r="AW291">
            <v>0</v>
          </cell>
          <cell r="AY291">
            <v>0</v>
          </cell>
          <cell r="AZ291">
            <v>0</v>
          </cell>
          <cell r="BA291">
            <v>0</v>
          </cell>
          <cell r="BB291">
            <v>0</v>
          </cell>
          <cell r="BC291">
            <v>0</v>
          </cell>
          <cell r="BD291">
            <v>0</v>
          </cell>
          <cell r="BE291">
            <v>0</v>
          </cell>
          <cell r="BF291">
            <v>0</v>
          </cell>
          <cell r="BG291">
            <v>0</v>
          </cell>
          <cell r="BH291">
            <v>0</v>
          </cell>
          <cell r="BJ291">
            <v>0</v>
          </cell>
          <cell r="BL291">
            <v>0</v>
          </cell>
          <cell r="BM291">
            <v>0</v>
          </cell>
          <cell r="BN291">
            <v>0</v>
          </cell>
          <cell r="BO291">
            <v>0</v>
          </cell>
          <cell r="BQ291">
            <v>0</v>
          </cell>
          <cell r="BR291">
            <v>0</v>
          </cell>
          <cell r="BS291">
            <v>0</v>
          </cell>
          <cell r="BT291">
            <v>0</v>
          </cell>
          <cell r="CB291">
            <v>0</v>
          </cell>
          <cell r="CC291">
            <v>0</v>
          </cell>
          <cell r="CD291">
            <v>0</v>
          </cell>
          <cell r="CE291">
            <v>0</v>
          </cell>
          <cell r="CF291">
            <v>0</v>
          </cell>
          <cell r="CI291">
            <v>0</v>
          </cell>
          <cell r="CJ291">
            <v>0</v>
          </cell>
          <cell r="CK291">
            <v>0</v>
          </cell>
          <cell r="CV291">
            <v>8.4495419907795039E-4</v>
          </cell>
          <cell r="DG291">
            <v>36758380</v>
          </cell>
          <cell r="DR291">
            <v>13365534.219999993</v>
          </cell>
          <cell r="EC291">
            <v>2.7502364959715031</v>
          </cell>
          <cell r="EN291">
            <v>2.4095909012463064E-2</v>
          </cell>
        </row>
        <row r="292">
          <cell r="B292">
            <v>39301</v>
          </cell>
          <cell r="C292" t="str">
            <v>Haliwa-Saponi Tribal Charter</v>
          </cell>
          <cell r="D292">
            <v>4.8431575802644976E-5</v>
          </cell>
          <cell r="E292">
            <v>83797.918880674129</v>
          </cell>
          <cell r="F292">
            <v>65339.159116149676</v>
          </cell>
          <cell r="G292">
            <v>-24057</v>
          </cell>
          <cell r="H292">
            <v>-23382.596984153148</v>
          </cell>
          <cell r="I292">
            <v>-967.61598144138168</v>
          </cell>
          <cell r="J292">
            <v>70713.720095294135</v>
          </cell>
          <cell r="K292">
            <v>0</v>
          </cell>
          <cell r="L292">
            <v>-3715.4162446986679</v>
          </cell>
          <cell r="M292">
            <v>666.75806885983445</v>
          </cell>
          <cell r="N292">
            <v>25.13501921005669</v>
          </cell>
          <cell r="O292">
            <v>-11.34315936873748</v>
          </cell>
          <cell r="P292">
            <v>0</v>
          </cell>
          <cell r="Q292">
            <v>0</v>
          </cell>
          <cell r="R292">
            <v>0</v>
          </cell>
          <cell r="S292">
            <v>168408.71881052593</v>
          </cell>
          <cell r="T292">
            <v>742.86000000000058</v>
          </cell>
          <cell r="U292">
            <v>353568.60047647072</v>
          </cell>
          <cell r="V292">
            <v>2667.0322754393378</v>
          </cell>
          <cell r="W292">
            <v>0</v>
          </cell>
          <cell r="X292">
            <v>356978.49275191006</v>
          </cell>
          <cell r="Y292">
            <v>121027</v>
          </cell>
          <cell r="Z292">
            <v>0</v>
          </cell>
          <cell r="AA292">
            <v>0</v>
          </cell>
          <cell r="AB292">
            <v>4838.0799072069076</v>
          </cell>
          <cell r="AC292">
            <v>125865.07990720691</v>
          </cell>
          <cell r="AD292" t="str">
            <v>N/A</v>
          </cell>
          <cell r="AE292">
            <v>46357</v>
          </cell>
          <cell r="AF292">
            <v>46355</v>
          </cell>
          <cell r="AG292">
            <v>46355</v>
          </cell>
          <cell r="AH292">
            <v>46355</v>
          </cell>
          <cell r="AI292">
            <v>45688</v>
          </cell>
          <cell r="AJ292">
            <v>0</v>
          </cell>
          <cell r="AK292">
            <v>231110</v>
          </cell>
          <cell r="AL292">
            <v>1750956</v>
          </cell>
          <cell r="AM292">
            <v>168408.71881052593</v>
          </cell>
          <cell r="AN292">
            <v>-43539.86</v>
          </cell>
          <cell r="AO292">
            <v>351397.55284470314</v>
          </cell>
          <cell r="AP292">
            <v>0</v>
          </cell>
          <cell r="AQ292">
            <v>-120284.14</v>
          </cell>
          <cell r="AR292">
            <v>0</v>
          </cell>
          <cell r="AS292">
            <v>0</v>
          </cell>
          <cell r="AT292">
            <v>2106938.2716552289</v>
          </cell>
          <cell r="AU292">
            <v>5.2812032318405054E-5</v>
          </cell>
          <cell r="AV292">
            <v>0</v>
          </cell>
          <cell r="AW292">
            <v>0</v>
          </cell>
          <cell r="AY292">
            <v>0</v>
          </cell>
          <cell r="AZ292">
            <v>0</v>
          </cell>
          <cell r="BA292">
            <v>0</v>
          </cell>
          <cell r="BB292">
            <v>0</v>
          </cell>
          <cell r="BC292">
            <v>0</v>
          </cell>
          <cell r="BD292">
            <v>0</v>
          </cell>
          <cell r="BE292">
            <v>0</v>
          </cell>
          <cell r="BF292">
            <v>0</v>
          </cell>
          <cell r="BG292">
            <v>0</v>
          </cell>
          <cell r="BH292">
            <v>0</v>
          </cell>
          <cell r="BJ292">
            <v>0</v>
          </cell>
          <cell r="BL292">
            <v>0</v>
          </cell>
          <cell r="BM292">
            <v>0</v>
          </cell>
          <cell r="BN292">
            <v>0</v>
          </cell>
          <cell r="BO292">
            <v>0</v>
          </cell>
          <cell r="BQ292">
            <v>0</v>
          </cell>
          <cell r="BR292">
            <v>0</v>
          </cell>
          <cell r="BS292">
            <v>0</v>
          </cell>
          <cell r="BT292">
            <v>0</v>
          </cell>
          <cell r="CB292">
            <v>0</v>
          </cell>
          <cell r="CC292">
            <v>0</v>
          </cell>
          <cell r="CD292">
            <v>0</v>
          </cell>
          <cell r="CE292">
            <v>0</v>
          </cell>
          <cell r="CF292">
            <v>0</v>
          </cell>
          <cell r="CI292">
            <v>0</v>
          </cell>
          <cell r="CJ292">
            <v>0</v>
          </cell>
          <cell r="CK292">
            <v>0</v>
          </cell>
          <cell r="CV292">
            <v>4.8431575802644976E-5</v>
          </cell>
          <cell r="DG292">
            <v>2106938</v>
          </cell>
          <cell r="DR292">
            <v>722763.86</v>
          </cell>
          <cell r="EC292">
            <v>2.9151125514217049</v>
          </cell>
          <cell r="EN292">
            <v>2.4095909012463064E-2</v>
          </cell>
        </row>
        <row r="293">
          <cell r="B293">
            <v>39400</v>
          </cell>
          <cell r="C293" t="str">
            <v>Washington County Schools</v>
          </cell>
          <cell r="D293">
            <v>5.6869916031392E-4</v>
          </cell>
          <cell r="E293">
            <v>983982.15035759285</v>
          </cell>
          <cell r="F293">
            <v>767233.44861602911</v>
          </cell>
          <cell r="G293">
            <v>-63367</v>
          </cell>
          <cell r="H293">
            <v>-274565.98408099852</v>
          </cell>
          <cell r="I293">
            <v>-11362.058471820175</v>
          </cell>
          <cell r="J293">
            <v>830343.2744938914</v>
          </cell>
          <cell r="K293">
            <v>0</v>
          </cell>
          <cell r="L293">
            <v>-43627.614083567278</v>
          </cell>
          <cell r="M293">
            <v>7829.2879719269931</v>
          </cell>
          <cell r="N293">
            <v>295.14349021971822</v>
          </cell>
          <cell r="O293">
            <v>-133.1950303371232</v>
          </cell>
          <cell r="P293">
            <v>0</v>
          </cell>
          <cell r="Q293">
            <v>0</v>
          </cell>
          <cell r="R293">
            <v>0</v>
          </cell>
          <cell r="S293">
            <v>2196627.4532629368</v>
          </cell>
          <cell r="T293">
            <v>41530.339999999967</v>
          </cell>
          <cell r="U293">
            <v>4151716.3724694573</v>
          </cell>
          <cell r="V293">
            <v>31317.151887707972</v>
          </cell>
          <cell r="W293">
            <v>0</v>
          </cell>
          <cell r="X293">
            <v>4224563.8643571651</v>
          </cell>
          <cell r="Y293">
            <v>358362</v>
          </cell>
          <cell r="Z293">
            <v>0</v>
          </cell>
          <cell r="AA293">
            <v>0</v>
          </cell>
          <cell r="AB293">
            <v>56810.292359100873</v>
          </cell>
          <cell r="AC293">
            <v>415172.29235910089</v>
          </cell>
          <cell r="AD293" t="str">
            <v>N/A</v>
          </cell>
          <cell r="AE293">
            <v>763445</v>
          </cell>
          <cell r="AF293">
            <v>763444</v>
          </cell>
          <cell r="AG293">
            <v>763444</v>
          </cell>
          <cell r="AH293">
            <v>763444</v>
          </cell>
          <cell r="AI293">
            <v>755614</v>
          </cell>
          <cell r="AJ293">
            <v>0</v>
          </cell>
          <cell r="AK293">
            <v>3809391</v>
          </cell>
          <cell r="AL293">
            <v>19284967</v>
          </cell>
          <cell r="AM293">
            <v>2196627.4532629368</v>
          </cell>
          <cell r="AN293">
            <v>-550640.34</v>
          </cell>
          <cell r="AO293">
            <v>4126223.2319980646</v>
          </cell>
          <cell r="AP293">
            <v>0</v>
          </cell>
          <cell r="AQ293">
            <v>-316831.66000000003</v>
          </cell>
          <cell r="AR293">
            <v>0</v>
          </cell>
          <cell r="AS293">
            <v>0</v>
          </cell>
          <cell r="AT293">
            <v>24740345.685261</v>
          </cell>
          <cell r="AU293">
            <v>5.8166978741913244E-4</v>
          </cell>
          <cell r="AV293">
            <v>0</v>
          </cell>
          <cell r="AW293">
            <v>0</v>
          </cell>
          <cell r="AY293">
            <v>0</v>
          </cell>
          <cell r="AZ293">
            <v>0</v>
          </cell>
          <cell r="BA293">
            <v>0</v>
          </cell>
          <cell r="BB293">
            <v>0</v>
          </cell>
          <cell r="BC293">
            <v>0</v>
          </cell>
          <cell r="BD293">
            <v>0</v>
          </cell>
          <cell r="BE293">
            <v>0</v>
          </cell>
          <cell r="BF293">
            <v>0</v>
          </cell>
          <cell r="BG293">
            <v>0</v>
          </cell>
          <cell r="BH293">
            <v>0</v>
          </cell>
          <cell r="BJ293">
            <v>0</v>
          </cell>
          <cell r="BL293">
            <v>0</v>
          </cell>
          <cell r="BM293">
            <v>0</v>
          </cell>
          <cell r="BN293">
            <v>0</v>
          </cell>
          <cell r="BO293">
            <v>0</v>
          </cell>
          <cell r="BQ293">
            <v>0</v>
          </cell>
          <cell r="BR293">
            <v>0</v>
          </cell>
          <cell r="BS293">
            <v>0</v>
          </cell>
          <cell r="BT293">
            <v>0</v>
          </cell>
          <cell r="CB293">
            <v>0</v>
          </cell>
          <cell r="CC293">
            <v>0</v>
          </cell>
          <cell r="CD293">
            <v>0</v>
          </cell>
          <cell r="CE293">
            <v>0</v>
          </cell>
          <cell r="CF293">
            <v>0</v>
          </cell>
          <cell r="CI293">
            <v>0</v>
          </cell>
          <cell r="CJ293">
            <v>0</v>
          </cell>
          <cell r="CK293">
            <v>0</v>
          </cell>
          <cell r="CV293">
            <v>5.6869916031392E-4</v>
          </cell>
          <cell r="DG293">
            <v>24740346</v>
          </cell>
          <cell r="DR293">
            <v>9595562.179999996</v>
          </cell>
          <cell r="EC293">
            <v>2.5783112584655266</v>
          </cell>
          <cell r="EN293">
            <v>2.4095909012463064E-2</v>
          </cell>
        </row>
        <row r="294">
          <cell r="B294">
            <v>39401</v>
          </cell>
          <cell r="C294" t="str">
            <v>Henderson Collegiate Charter School</v>
          </cell>
          <cell r="D294">
            <v>1.9702544604855199E-4</v>
          </cell>
          <cell r="E294">
            <v>340899.96189022466</v>
          </cell>
          <cell r="F294">
            <v>265807.51825534547</v>
          </cell>
          <cell r="G294">
            <v>350176</v>
          </cell>
          <cell r="H294">
            <v>-95123.202667394988</v>
          </cell>
          <cell r="I294">
            <v>-3936.3776046449434</v>
          </cell>
          <cell r="J294">
            <v>287671.87547853641</v>
          </cell>
          <cell r="K294">
            <v>0</v>
          </cell>
          <cell r="L294">
            <v>-15114.757897838477</v>
          </cell>
          <cell r="M294">
            <v>2712.4516133626539</v>
          </cell>
          <cell r="N294">
            <v>102.25226599027751</v>
          </cell>
          <cell r="O294">
            <v>-46.145329719031359</v>
          </cell>
          <cell r="P294">
            <v>0</v>
          </cell>
          <cell r="Q294">
            <v>0</v>
          </cell>
          <cell r="R294">
            <v>0</v>
          </cell>
          <cell r="S294">
            <v>1133149.5760038621</v>
          </cell>
          <cell r="T294">
            <v>1778939</v>
          </cell>
          <cell r="U294">
            <v>1438359.377392682</v>
          </cell>
          <cell r="V294">
            <v>10849.806453450616</v>
          </cell>
          <cell r="W294">
            <v>0</v>
          </cell>
          <cell r="X294">
            <v>3228148.1838461328</v>
          </cell>
          <cell r="Y294">
            <v>28058.580000000016</v>
          </cell>
          <cell r="Z294">
            <v>0</v>
          </cell>
          <cell r="AA294">
            <v>0</v>
          </cell>
          <cell r="AB294">
            <v>19681.888023224717</v>
          </cell>
          <cell r="AC294">
            <v>47740.468023224734</v>
          </cell>
          <cell r="AD294" t="str">
            <v>N/A</v>
          </cell>
          <cell r="AE294">
            <v>636624</v>
          </cell>
          <cell r="AF294">
            <v>636624</v>
          </cell>
          <cell r="AG294">
            <v>636624</v>
          </cell>
          <cell r="AH294">
            <v>636624</v>
          </cell>
          <cell r="AI294">
            <v>633911</v>
          </cell>
          <cell r="AJ294">
            <v>0</v>
          </cell>
          <cell r="AK294">
            <v>3180407</v>
          </cell>
          <cell r="AL294">
            <v>4397552</v>
          </cell>
          <cell r="AM294">
            <v>1133149.5760038621</v>
          </cell>
          <cell r="AN294">
            <v>-139832.41999999998</v>
          </cell>
          <cell r="AO294">
            <v>1429527.2958229079</v>
          </cell>
          <cell r="AP294">
            <v>0</v>
          </cell>
          <cell r="AQ294">
            <v>1750880.42</v>
          </cell>
          <cell r="AR294">
            <v>0</v>
          </cell>
          <cell r="AS294">
            <v>0</v>
          </cell>
          <cell r="AT294">
            <v>8571276.8718267716</v>
          </cell>
          <cell r="AU294">
            <v>1.3263820463390417E-4</v>
          </cell>
          <cell r="AV294">
            <v>0</v>
          </cell>
          <cell r="AW294">
            <v>0</v>
          </cell>
          <cell r="AY294">
            <v>0</v>
          </cell>
          <cell r="AZ294">
            <v>0</v>
          </cell>
          <cell r="BA294">
            <v>0</v>
          </cell>
          <cell r="BB294">
            <v>0</v>
          </cell>
          <cell r="BC294">
            <v>0</v>
          </cell>
          <cell r="BD294">
            <v>0</v>
          </cell>
          <cell r="BE294">
            <v>0</v>
          </cell>
          <cell r="BF294">
            <v>0</v>
          </cell>
          <cell r="BG294">
            <v>0</v>
          </cell>
          <cell r="BH294">
            <v>0</v>
          </cell>
          <cell r="BJ294">
            <v>0</v>
          </cell>
          <cell r="BL294">
            <v>0</v>
          </cell>
          <cell r="BM294">
            <v>0</v>
          </cell>
          <cell r="BN294">
            <v>0</v>
          </cell>
          <cell r="BO294">
            <v>0</v>
          </cell>
          <cell r="BQ294">
            <v>0</v>
          </cell>
          <cell r="BR294">
            <v>0</v>
          </cell>
          <cell r="BS294">
            <v>0</v>
          </cell>
          <cell r="BT294">
            <v>0</v>
          </cell>
          <cell r="CB294">
            <v>0</v>
          </cell>
          <cell r="CC294">
            <v>0</v>
          </cell>
          <cell r="CD294">
            <v>0</v>
          </cell>
          <cell r="CE294">
            <v>0</v>
          </cell>
          <cell r="CF294">
            <v>0</v>
          </cell>
          <cell r="CI294">
            <v>0</v>
          </cell>
          <cell r="CJ294">
            <v>0</v>
          </cell>
          <cell r="CK294">
            <v>0</v>
          </cell>
          <cell r="CV294">
            <v>1.9702544604855199E-4</v>
          </cell>
          <cell r="DG294">
            <v>8571277</v>
          </cell>
          <cell r="DR294">
            <v>2125000.5299999989</v>
          </cell>
          <cell r="EC294">
            <v>4.0335411116344542</v>
          </cell>
          <cell r="EN294">
            <v>2.4095909012463064E-2</v>
          </cell>
        </row>
        <row r="295">
          <cell r="B295">
            <v>39500</v>
          </cell>
          <cell r="C295" t="str">
            <v>Watauga County Schools</v>
          </cell>
          <cell r="D295">
            <v>1.7248036797073152E-3</v>
          </cell>
          <cell r="E295">
            <v>2984312.536642849</v>
          </cell>
          <cell r="F295">
            <v>2326936.9250290226</v>
          </cell>
          <cell r="G295">
            <v>77506</v>
          </cell>
          <cell r="H295">
            <v>-832729.24019081728</v>
          </cell>
          <cell r="I295">
            <v>-34459.907150957384</v>
          </cell>
          <cell r="J295">
            <v>2518342.2716445145</v>
          </cell>
          <cell r="K295">
            <v>0</v>
          </cell>
          <cell r="L295">
            <v>-132317.88361820386</v>
          </cell>
          <cell r="M295">
            <v>23745.392372328715</v>
          </cell>
          <cell r="N295">
            <v>895.1386136945024</v>
          </cell>
          <cell r="O295">
            <v>-403.96626982425028</v>
          </cell>
          <cell r="P295">
            <v>0</v>
          </cell>
          <cell r="Q295">
            <v>0</v>
          </cell>
          <cell r="R295">
            <v>0</v>
          </cell>
          <cell r="S295">
            <v>6931827.2670726059</v>
          </cell>
          <cell r="T295">
            <v>412412</v>
          </cell>
          <cell r="U295">
            <v>12591711.358222572</v>
          </cell>
          <cell r="V295">
            <v>94981.569489314861</v>
          </cell>
          <cell r="W295">
            <v>0</v>
          </cell>
          <cell r="X295">
            <v>13099104.927711887</v>
          </cell>
          <cell r="Y295">
            <v>24886.360000000102</v>
          </cell>
          <cell r="Z295">
            <v>0</v>
          </cell>
          <cell r="AA295">
            <v>0</v>
          </cell>
          <cell r="AB295">
            <v>172299.53575478692</v>
          </cell>
          <cell r="AC295">
            <v>197185.89575478702</v>
          </cell>
          <cell r="AD295" t="str">
            <v>N/A</v>
          </cell>
          <cell r="AE295">
            <v>2585133</v>
          </cell>
          <cell r="AF295">
            <v>2585134</v>
          </cell>
          <cell r="AG295">
            <v>2585134</v>
          </cell>
          <cell r="AH295">
            <v>2585134</v>
          </cell>
          <cell r="AI295">
            <v>2561388</v>
          </cell>
          <cell r="AJ295">
            <v>0</v>
          </cell>
          <cell r="AK295">
            <v>12901923</v>
          </cell>
          <cell r="AL295">
            <v>56690097</v>
          </cell>
          <cell r="AM295">
            <v>6931827.2670726059</v>
          </cell>
          <cell r="AN295">
            <v>-1489020.64</v>
          </cell>
          <cell r="AO295">
            <v>12514393.391957102</v>
          </cell>
          <cell r="AP295">
            <v>0</v>
          </cell>
          <cell r="AQ295">
            <v>387525.6399999999</v>
          </cell>
          <cell r="AR295">
            <v>0</v>
          </cell>
          <cell r="AS295">
            <v>0</v>
          </cell>
          <cell r="AT295">
            <v>75034822.659029707</v>
          </cell>
          <cell r="AU295">
            <v>1.7098767393972417E-3</v>
          </cell>
          <cell r="AV295">
            <v>0</v>
          </cell>
          <cell r="AW295">
            <v>0</v>
          </cell>
          <cell r="AY295">
            <v>0</v>
          </cell>
          <cell r="AZ295">
            <v>0</v>
          </cell>
          <cell r="BA295">
            <v>0</v>
          </cell>
          <cell r="BB295">
            <v>0</v>
          </cell>
          <cell r="BC295">
            <v>0</v>
          </cell>
          <cell r="BD295">
            <v>0</v>
          </cell>
          <cell r="BE295">
            <v>0</v>
          </cell>
          <cell r="BF295">
            <v>0</v>
          </cell>
          <cell r="BG295">
            <v>0</v>
          </cell>
          <cell r="BH295">
            <v>0</v>
          </cell>
          <cell r="BJ295">
            <v>0</v>
          </cell>
          <cell r="BL295">
            <v>0</v>
          </cell>
          <cell r="BM295">
            <v>0</v>
          </cell>
          <cell r="BN295">
            <v>0</v>
          </cell>
          <cell r="BO295">
            <v>0</v>
          </cell>
          <cell r="BQ295">
            <v>0</v>
          </cell>
          <cell r="BR295">
            <v>0</v>
          </cell>
          <cell r="BS295">
            <v>0</v>
          </cell>
          <cell r="BT295">
            <v>0</v>
          </cell>
          <cell r="CB295">
            <v>0</v>
          </cell>
          <cell r="CC295">
            <v>0</v>
          </cell>
          <cell r="CD295">
            <v>0</v>
          </cell>
          <cell r="CE295">
            <v>0</v>
          </cell>
          <cell r="CF295">
            <v>0</v>
          </cell>
          <cell r="CI295">
            <v>0</v>
          </cell>
          <cell r="CJ295">
            <v>0</v>
          </cell>
          <cell r="CK295">
            <v>0</v>
          </cell>
          <cell r="CV295">
            <v>1.7248036797073152E-3</v>
          </cell>
          <cell r="DG295">
            <v>75034823</v>
          </cell>
          <cell r="DR295">
            <v>25922978.730000019</v>
          </cell>
          <cell r="EC295">
            <v>2.8945293587408636</v>
          </cell>
          <cell r="EN295">
            <v>2.4095909012463064E-2</v>
          </cell>
        </row>
        <row r="296">
          <cell r="B296">
            <v>39501</v>
          </cell>
          <cell r="C296" t="str">
            <v>Two Rivers Community School</v>
          </cell>
          <cell r="D296">
            <v>5.6765281817118127E-5</v>
          </cell>
          <cell r="E296">
            <v>98217.173447610374</v>
          </cell>
          <cell r="F296">
            <v>76582.182583437665</v>
          </cell>
          <cell r="G296">
            <v>-64214</v>
          </cell>
          <cell r="H296">
            <v>-27406.081372001558</v>
          </cell>
          <cell r="I296">
            <v>-1134.1153569128276</v>
          </cell>
          <cell r="J296">
            <v>82881.55367694977</v>
          </cell>
          <cell r="K296">
            <v>0</v>
          </cell>
          <cell r="L296">
            <v>-4354.7344207350861</v>
          </cell>
          <cell r="M296">
            <v>781.48829674459898</v>
          </cell>
          <cell r="N296">
            <v>29.460045957447967</v>
          </cell>
          <cell r="O296">
            <v>-13.294996654387237</v>
          </cell>
          <cell r="P296">
            <v>0</v>
          </cell>
          <cell r="Q296">
            <v>0</v>
          </cell>
          <cell r="R296">
            <v>0</v>
          </cell>
          <cell r="S296">
            <v>161369.631904396</v>
          </cell>
          <cell r="T296">
            <v>0</v>
          </cell>
          <cell r="U296">
            <v>414407.76838474884</v>
          </cell>
          <cell r="V296">
            <v>3125.9531869783959</v>
          </cell>
          <cell r="W296">
            <v>0</v>
          </cell>
          <cell r="X296">
            <v>417533.72157172725</v>
          </cell>
          <cell r="Y296">
            <v>321071.34000000003</v>
          </cell>
          <cell r="Z296">
            <v>0</v>
          </cell>
          <cell r="AA296">
            <v>0</v>
          </cell>
          <cell r="AB296">
            <v>5670.5767845641376</v>
          </cell>
          <cell r="AC296">
            <v>326741.91678456415</v>
          </cell>
          <cell r="AD296" t="str">
            <v>N/A</v>
          </cell>
          <cell r="AE296">
            <v>18315</v>
          </cell>
          <cell r="AF296">
            <v>18315</v>
          </cell>
          <cell r="AG296">
            <v>18315</v>
          </cell>
          <cell r="AH296">
            <v>18315</v>
          </cell>
          <cell r="AI296">
            <v>17533</v>
          </cell>
          <cell r="AJ296">
            <v>0</v>
          </cell>
          <cell r="AK296">
            <v>90793</v>
          </cell>
          <cell r="AL296">
            <v>2264603</v>
          </cell>
          <cell r="AM296">
            <v>161369.631904396</v>
          </cell>
          <cell r="AN296">
            <v>-47281.659999999996</v>
          </cell>
          <cell r="AO296">
            <v>411863.14478716312</v>
          </cell>
          <cell r="AP296">
            <v>0</v>
          </cell>
          <cell r="AQ296">
            <v>-321071.34000000003</v>
          </cell>
          <cell r="AR296">
            <v>0</v>
          </cell>
          <cell r="AS296">
            <v>0</v>
          </cell>
          <cell r="AT296">
            <v>2469482.7766915592</v>
          </cell>
          <cell r="AU296">
            <v>6.8304563929972694E-5</v>
          </cell>
          <cell r="AV296">
            <v>0</v>
          </cell>
          <cell r="AW296">
            <v>0</v>
          </cell>
          <cell r="AY296">
            <v>0</v>
          </cell>
          <cell r="AZ296">
            <v>0</v>
          </cell>
          <cell r="BA296">
            <v>0</v>
          </cell>
          <cell r="BB296">
            <v>0</v>
          </cell>
          <cell r="BC296">
            <v>0</v>
          </cell>
          <cell r="BD296">
            <v>0</v>
          </cell>
          <cell r="BE296">
            <v>0</v>
          </cell>
          <cell r="BF296">
            <v>0</v>
          </cell>
          <cell r="BG296">
            <v>0</v>
          </cell>
          <cell r="BH296">
            <v>0</v>
          </cell>
          <cell r="BJ296">
            <v>0</v>
          </cell>
          <cell r="BL296">
            <v>0</v>
          </cell>
          <cell r="BM296">
            <v>0</v>
          </cell>
          <cell r="BN296">
            <v>0</v>
          </cell>
          <cell r="BO296">
            <v>0</v>
          </cell>
          <cell r="BQ296">
            <v>0</v>
          </cell>
          <cell r="BR296">
            <v>0</v>
          </cell>
          <cell r="BS296">
            <v>0</v>
          </cell>
          <cell r="BT296">
            <v>0</v>
          </cell>
          <cell r="CB296">
            <v>0</v>
          </cell>
          <cell r="CC296">
            <v>0</v>
          </cell>
          <cell r="CD296">
            <v>0</v>
          </cell>
          <cell r="CE296">
            <v>0</v>
          </cell>
          <cell r="CF296">
            <v>0</v>
          </cell>
          <cell r="CI296">
            <v>0</v>
          </cell>
          <cell r="CJ296">
            <v>0</v>
          </cell>
          <cell r="CK296">
            <v>0</v>
          </cell>
          <cell r="CV296">
            <v>5.6765281817118127E-5</v>
          </cell>
          <cell r="DG296">
            <v>2469483</v>
          </cell>
          <cell r="DR296">
            <v>832761.98999999976</v>
          </cell>
          <cell r="EC296">
            <v>2.9654127225475322</v>
          </cell>
          <cell r="EN296">
            <v>2.4095909012463064E-2</v>
          </cell>
        </row>
        <row r="297">
          <cell r="B297">
            <v>39600</v>
          </cell>
          <cell r="C297" t="str">
            <v>Wayne County Schools</v>
          </cell>
          <cell r="D297">
            <v>5.5737648517659062E-3</v>
          </cell>
          <cell r="E297">
            <v>9643912.8227317389</v>
          </cell>
          <cell r="F297">
            <v>7519579.9948686752</v>
          </cell>
          <cell r="G297">
            <v>-200228</v>
          </cell>
          <cell r="H297">
            <v>-2690994.3575728685</v>
          </cell>
          <cell r="I297">
            <v>-111358.42387912565</v>
          </cell>
          <cell r="J297">
            <v>8138113.2261907076</v>
          </cell>
          <cell r="K297">
            <v>0</v>
          </cell>
          <cell r="L297">
            <v>-427589.97887594119</v>
          </cell>
          <cell r="M297">
            <v>76734.085712720043</v>
          </cell>
          <cell r="N297">
            <v>2892.6724827694702</v>
          </cell>
          <cell r="O297">
            <v>-1305.4314659320928</v>
          </cell>
          <cell r="P297">
            <v>0</v>
          </cell>
          <cell r="Q297">
            <v>0</v>
          </cell>
          <cell r="R297">
            <v>0</v>
          </cell>
          <cell r="S297">
            <v>21949756.610192742</v>
          </cell>
          <cell r="T297">
            <v>109015.99999999907</v>
          </cell>
          <cell r="U297">
            <v>40690566.130953535</v>
          </cell>
          <cell r="V297">
            <v>306936.34285088017</v>
          </cell>
          <cell r="W297">
            <v>0</v>
          </cell>
          <cell r="X297">
            <v>41106518.473804414</v>
          </cell>
          <cell r="Y297">
            <v>1110154</v>
          </cell>
          <cell r="Z297">
            <v>0</v>
          </cell>
          <cell r="AA297">
            <v>0</v>
          </cell>
          <cell r="AB297">
            <v>556792.11939562822</v>
          </cell>
          <cell r="AC297">
            <v>1666946.1193956281</v>
          </cell>
          <cell r="AD297" t="str">
            <v>N/A</v>
          </cell>
          <cell r="AE297">
            <v>7903261</v>
          </cell>
          <cell r="AF297">
            <v>7903261</v>
          </cell>
          <cell r="AG297">
            <v>7903261</v>
          </cell>
          <cell r="AH297">
            <v>7903261</v>
          </cell>
          <cell r="AI297">
            <v>7826527</v>
          </cell>
          <cell r="AJ297">
            <v>0</v>
          </cell>
          <cell r="AK297">
            <v>39439571</v>
          </cell>
          <cell r="AL297">
            <v>186127533</v>
          </cell>
          <cell r="AM297">
            <v>21949756.610192742</v>
          </cell>
          <cell r="AN297">
            <v>-5039145.9999999991</v>
          </cell>
          <cell r="AO297">
            <v>40440710.354408793</v>
          </cell>
          <cell r="AP297">
            <v>0</v>
          </cell>
          <cell r="AQ297">
            <v>-1001138.0000000009</v>
          </cell>
          <cell r="AR297">
            <v>0</v>
          </cell>
          <cell r="AS297">
            <v>0</v>
          </cell>
          <cell r="AT297">
            <v>242477715.96460155</v>
          </cell>
          <cell r="AU297">
            <v>5.6139459631843868E-3</v>
          </cell>
          <cell r="AV297">
            <v>0</v>
          </cell>
          <cell r="AW297">
            <v>0</v>
          </cell>
          <cell r="AY297">
            <v>0</v>
          </cell>
          <cell r="AZ297">
            <v>0</v>
          </cell>
          <cell r="BA297">
            <v>0</v>
          </cell>
          <cell r="BB297">
            <v>0</v>
          </cell>
          <cell r="BC297">
            <v>0</v>
          </cell>
          <cell r="BD297">
            <v>0</v>
          </cell>
          <cell r="BE297">
            <v>0</v>
          </cell>
          <cell r="BF297">
            <v>0</v>
          </cell>
          <cell r="BG297">
            <v>0</v>
          </cell>
          <cell r="BH297">
            <v>0</v>
          </cell>
          <cell r="BJ297">
            <v>0</v>
          </cell>
          <cell r="BL297">
            <v>0</v>
          </cell>
          <cell r="BM297">
            <v>0</v>
          </cell>
          <cell r="BN297">
            <v>0</v>
          </cell>
          <cell r="BO297">
            <v>0</v>
          </cell>
          <cell r="BQ297">
            <v>0</v>
          </cell>
          <cell r="BR297">
            <v>0</v>
          </cell>
          <cell r="BS297">
            <v>0</v>
          </cell>
          <cell r="BT297">
            <v>0</v>
          </cell>
          <cell r="CB297">
            <v>0</v>
          </cell>
          <cell r="CC297">
            <v>0</v>
          </cell>
          <cell r="CD297">
            <v>0</v>
          </cell>
          <cell r="CE297">
            <v>0</v>
          </cell>
          <cell r="CF297">
            <v>0</v>
          </cell>
          <cell r="CI297">
            <v>0</v>
          </cell>
          <cell r="CJ297">
            <v>0</v>
          </cell>
          <cell r="CK297">
            <v>0</v>
          </cell>
          <cell r="CV297">
            <v>5.5737648517659062E-3</v>
          </cell>
          <cell r="DG297">
            <v>242477716</v>
          </cell>
          <cell r="DR297">
            <v>87409006.83999984</v>
          </cell>
          <cell r="EC297">
            <v>2.7740587013401243</v>
          </cell>
          <cell r="EN297">
            <v>2.4095909012463064E-2</v>
          </cell>
        </row>
        <row r="298">
          <cell r="B298">
            <v>39605</v>
          </cell>
          <cell r="C298" t="str">
            <v>Wayne Community College</v>
          </cell>
          <cell r="D298">
            <v>8.0206600992329302E-4</v>
          </cell>
          <cell r="E298">
            <v>1387761.2140967648</v>
          </cell>
          <cell r="F298">
            <v>1082069.2446098621</v>
          </cell>
          <cell r="G298">
            <v>-137595</v>
          </cell>
          <cell r="H298">
            <v>-387234.69046613004</v>
          </cell>
          <cell r="I298">
            <v>-16024.502125126304</v>
          </cell>
          <cell r="J298">
            <v>1171076.3150631925</v>
          </cell>
          <cell r="K298">
            <v>0</v>
          </cell>
          <cell r="L298">
            <v>-61530.293681398231</v>
          </cell>
          <cell r="M298">
            <v>11042.052111906747</v>
          </cell>
          <cell r="N298">
            <v>416.25621782999059</v>
          </cell>
          <cell r="O298">
            <v>-187.85188018413447</v>
          </cell>
          <cell r="P298">
            <v>0</v>
          </cell>
          <cell r="Q298">
            <v>0</v>
          </cell>
          <cell r="R298">
            <v>0</v>
          </cell>
          <cell r="S298">
            <v>3049792.7439467176</v>
          </cell>
          <cell r="T298">
            <v>48022.260000000126</v>
          </cell>
          <cell r="U298">
            <v>5855381.5753159625</v>
          </cell>
          <cell r="V298">
            <v>44168.208447626988</v>
          </cell>
          <cell r="W298">
            <v>0</v>
          </cell>
          <cell r="X298">
            <v>5947572.0437635891</v>
          </cell>
          <cell r="Y298">
            <v>735996</v>
          </cell>
          <cell r="Z298">
            <v>0</v>
          </cell>
          <cell r="AA298">
            <v>0</v>
          </cell>
          <cell r="AB298">
            <v>80122.510625631519</v>
          </cell>
          <cell r="AC298">
            <v>816118.51062563155</v>
          </cell>
          <cell r="AD298" t="str">
            <v>N/A</v>
          </cell>
          <cell r="AE298">
            <v>1028499</v>
          </cell>
          <cell r="AF298">
            <v>1028500</v>
          </cell>
          <cell r="AG298">
            <v>1028500</v>
          </cell>
          <cell r="AH298">
            <v>1028500</v>
          </cell>
          <cell r="AI298">
            <v>1017458</v>
          </cell>
          <cell r="AJ298">
            <v>0</v>
          </cell>
          <cell r="AK298">
            <v>5131457</v>
          </cell>
          <cell r="AL298">
            <v>27475287</v>
          </cell>
          <cell r="AM298">
            <v>3049792.7439467176</v>
          </cell>
          <cell r="AN298">
            <v>-763935.26000000013</v>
          </cell>
          <cell r="AO298">
            <v>5819427.2731379578</v>
          </cell>
          <cell r="AP298">
            <v>0</v>
          </cell>
          <cell r="AQ298">
            <v>-687973.73999999987</v>
          </cell>
          <cell r="AR298">
            <v>0</v>
          </cell>
          <cell r="AS298">
            <v>0</v>
          </cell>
          <cell r="AT298">
            <v>34892598.017084673</v>
          </cell>
          <cell r="AU298">
            <v>8.2870476980727954E-4</v>
          </cell>
          <cell r="AV298">
            <v>0</v>
          </cell>
          <cell r="AW298">
            <v>0</v>
          </cell>
          <cell r="AY298">
            <v>0</v>
          </cell>
          <cell r="AZ298">
            <v>0</v>
          </cell>
          <cell r="BA298">
            <v>0</v>
          </cell>
          <cell r="BB298">
            <v>0</v>
          </cell>
          <cell r="BC298">
            <v>0</v>
          </cell>
          <cell r="BD298">
            <v>0</v>
          </cell>
          <cell r="BE298">
            <v>0</v>
          </cell>
          <cell r="BF298">
            <v>0</v>
          </cell>
          <cell r="BG298">
            <v>0</v>
          </cell>
          <cell r="BH298">
            <v>0</v>
          </cell>
          <cell r="BJ298">
            <v>0</v>
          </cell>
          <cell r="BL298">
            <v>0</v>
          </cell>
          <cell r="BM298">
            <v>0</v>
          </cell>
          <cell r="BN298">
            <v>0</v>
          </cell>
          <cell r="BO298">
            <v>0</v>
          </cell>
          <cell r="BQ298">
            <v>0</v>
          </cell>
          <cell r="BR298">
            <v>0</v>
          </cell>
          <cell r="BS298">
            <v>0</v>
          </cell>
          <cell r="BT298">
            <v>0</v>
          </cell>
          <cell r="CB298">
            <v>0</v>
          </cell>
          <cell r="CC298">
            <v>0</v>
          </cell>
          <cell r="CD298">
            <v>0</v>
          </cell>
          <cell r="CE298">
            <v>0</v>
          </cell>
          <cell r="CF298">
            <v>0</v>
          </cell>
          <cell r="CI298">
            <v>0</v>
          </cell>
          <cell r="CJ298">
            <v>0</v>
          </cell>
          <cell r="CK298">
            <v>0</v>
          </cell>
          <cell r="CV298">
            <v>8.0206600992329302E-4</v>
          </cell>
          <cell r="DG298">
            <v>34892598</v>
          </cell>
          <cell r="DR298">
            <v>13057119.070000004</v>
          </cell>
          <cell r="EC298">
            <v>2.6723044963394051</v>
          </cell>
          <cell r="EN298">
            <v>2.4095909012463064E-2</v>
          </cell>
        </row>
        <row r="299">
          <cell r="B299">
            <v>39700</v>
          </cell>
          <cell r="C299" t="str">
            <v>Wilkes County Schools</v>
          </cell>
          <cell r="D299">
            <v>3.3775978740848297E-3</v>
          </cell>
          <cell r="E299">
            <v>5844031.8732854575</v>
          </cell>
          <cell r="F299">
            <v>4556725.6746815396</v>
          </cell>
          <cell r="G299">
            <v>-236735</v>
          </cell>
          <cell r="H299">
            <v>-1630692.5503742308</v>
          </cell>
          <cell r="I299">
            <v>-67481.134521921354</v>
          </cell>
          <cell r="J299">
            <v>4931545.3132427577</v>
          </cell>
          <cell r="K299">
            <v>0</v>
          </cell>
          <cell r="L299">
            <v>-259111.57754956049</v>
          </cell>
          <cell r="M299">
            <v>46499.429320383453</v>
          </cell>
          <cell r="N299">
            <v>1752.9057446925449</v>
          </cell>
          <cell r="O299">
            <v>-791.06719808940795</v>
          </cell>
          <cell r="P299">
            <v>0</v>
          </cell>
          <cell r="Q299">
            <v>0</v>
          </cell>
          <cell r="R299">
            <v>0</v>
          </cell>
          <cell r="S299">
            <v>13185743.866631029</v>
          </cell>
          <cell r="T299">
            <v>0</v>
          </cell>
          <cell r="U299">
            <v>24657726.56621379</v>
          </cell>
          <cell r="V299">
            <v>185997.71728153381</v>
          </cell>
          <cell r="W299">
            <v>0</v>
          </cell>
          <cell r="X299">
            <v>24843724.283495326</v>
          </cell>
          <cell r="Y299">
            <v>1183675.69</v>
          </cell>
          <cell r="Z299">
            <v>0</v>
          </cell>
          <cell r="AA299">
            <v>0</v>
          </cell>
          <cell r="AB299">
            <v>337405.67260960676</v>
          </cell>
          <cell r="AC299">
            <v>1521081.3626096067</v>
          </cell>
          <cell r="AD299" t="str">
            <v>N/A</v>
          </cell>
          <cell r="AE299">
            <v>4673829</v>
          </cell>
          <cell r="AF299">
            <v>4673829</v>
          </cell>
          <cell r="AG299">
            <v>4673829</v>
          </cell>
          <cell r="AH299">
            <v>4673829</v>
          </cell>
          <cell r="AI299">
            <v>4627329</v>
          </cell>
          <cell r="AJ299">
            <v>0</v>
          </cell>
          <cell r="AK299">
            <v>23322645</v>
          </cell>
          <cell r="AL299">
            <v>113304758</v>
          </cell>
          <cell r="AM299">
            <v>13185743.866631029</v>
          </cell>
          <cell r="AN299">
            <v>-2876157.31</v>
          </cell>
          <cell r="AO299">
            <v>24506318.610885717</v>
          </cell>
          <cell r="AP299">
            <v>0</v>
          </cell>
          <cell r="AQ299">
            <v>-1183675.69</v>
          </cell>
          <cell r="AR299">
            <v>0</v>
          </cell>
          <cell r="AS299">
            <v>0</v>
          </cell>
          <cell r="AT299">
            <v>146936987.47751674</v>
          </cell>
          <cell r="AU299">
            <v>3.4174782282730752E-3</v>
          </cell>
          <cell r="AV299">
            <v>0</v>
          </cell>
          <cell r="AW299">
            <v>0</v>
          </cell>
          <cell r="AY299">
            <v>0</v>
          </cell>
          <cell r="AZ299">
            <v>0</v>
          </cell>
          <cell r="BA299">
            <v>0</v>
          </cell>
          <cell r="BB299">
            <v>0</v>
          </cell>
          <cell r="BC299">
            <v>0</v>
          </cell>
          <cell r="BD299">
            <v>0</v>
          </cell>
          <cell r="BE299">
            <v>0</v>
          </cell>
          <cell r="BF299">
            <v>0</v>
          </cell>
          <cell r="BG299">
            <v>0</v>
          </cell>
          <cell r="BH299">
            <v>0</v>
          </cell>
          <cell r="BJ299">
            <v>0</v>
          </cell>
          <cell r="BL299">
            <v>0</v>
          </cell>
          <cell r="BM299">
            <v>0</v>
          </cell>
          <cell r="BN299">
            <v>0</v>
          </cell>
          <cell r="BO299">
            <v>0</v>
          </cell>
          <cell r="BQ299">
            <v>0</v>
          </cell>
          <cell r="BR299">
            <v>0</v>
          </cell>
          <cell r="BS299">
            <v>0</v>
          </cell>
          <cell r="BT299">
            <v>0</v>
          </cell>
          <cell r="CB299">
            <v>0</v>
          </cell>
          <cell r="CC299">
            <v>0</v>
          </cell>
          <cell r="CD299">
            <v>0</v>
          </cell>
          <cell r="CE299">
            <v>0</v>
          </cell>
          <cell r="CF299">
            <v>0</v>
          </cell>
          <cell r="CI299">
            <v>0</v>
          </cell>
          <cell r="CJ299">
            <v>0</v>
          </cell>
          <cell r="CK299">
            <v>0</v>
          </cell>
          <cell r="CV299">
            <v>3.3775978740848297E-3</v>
          </cell>
          <cell r="DG299">
            <v>146936988</v>
          </cell>
          <cell r="DR299">
            <v>50024277.060000062</v>
          </cell>
          <cell r="EC299">
            <v>2.9373135732428679</v>
          </cell>
          <cell r="EN299">
            <v>2.4095909012463064E-2</v>
          </cell>
        </row>
        <row r="300">
          <cell r="B300">
            <v>39703</v>
          </cell>
          <cell r="C300" t="str">
            <v>Pinnacle Classical Academy</v>
          </cell>
          <cell r="D300">
            <v>1.0526279690453541E-4</v>
          </cell>
          <cell r="E300">
            <v>182129.1826659377</v>
          </cell>
          <cell r="F300">
            <v>142010.30055232631</v>
          </cell>
          <cell r="G300">
            <v>160430</v>
          </cell>
          <cell r="H300">
            <v>-50820.51361436594</v>
          </cell>
          <cell r="I300">
            <v>-2103.0487414056915</v>
          </cell>
          <cell r="J300">
            <v>153691.55005583365</v>
          </cell>
          <cell r="K300">
            <v>0</v>
          </cell>
          <cell r="L300">
            <v>-8075.2091812005174</v>
          </cell>
          <cell r="M300">
            <v>1449.1541525068449</v>
          </cell>
          <cell r="N300">
            <v>54.629286337515786</v>
          </cell>
          <cell r="O300">
            <v>-24.653599663011239</v>
          </cell>
          <cell r="P300">
            <v>0</v>
          </cell>
          <cell r="Q300">
            <v>0</v>
          </cell>
          <cell r="R300">
            <v>0</v>
          </cell>
          <cell r="S300">
            <v>578741.39157630678</v>
          </cell>
          <cell r="T300">
            <v>818365</v>
          </cell>
          <cell r="U300">
            <v>768457.75027916825</v>
          </cell>
          <cell r="V300">
            <v>5796.6166100273795</v>
          </cell>
          <cell r="W300">
            <v>0</v>
          </cell>
          <cell r="X300">
            <v>1592619.3668891955</v>
          </cell>
          <cell r="Y300">
            <v>16213.239999999991</v>
          </cell>
          <cell r="Z300">
            <v>0</v>
          </cell>
          <cell r="AA300">
            <v>0</v>
          </cell>
          <cell r="AB300">
            <v>10515.243707028458</v>
          </cell>
          <cell r="AC300">
            <v>26728.483707028448</v>
          </cell>
          <cell r="AD300" t="str">
            <v>N/A</v>
          </cell>
          <cell r="AE300">
            <v>313468</v>
          </cell>
          <cell r="AF300">
            <v>313468</v>
          </cell>
          <cell r="AG300">
            <v>313468</v>
          </cell>
          <cell r="AH300">
            <v>313468</v>
          </cell>
          <cell r="AI300">
            <v>312019</v>
          </cell>
          <cell r="AJ300">
            <v>0</v>
          </cell>
          <cell r="AK300">
            <v>1565891</v>
          </cell>
          <cell r="AL300">
            <v>2507897</v>
          </cell>
          <cell r="AM300">
            <v>578741.39157630678</v>
          </cell>
          <cell r="AN300">
            <v>-73239.760000000009</v>
          </cell>
          <cell r="AO300">
            <v>763739.12318216718</v>
          </cell>
          <cell r="AP300">
            <v>0</v>
          </cell>
          <cell r="AQ300">
            <v>802151.76</v>
          </cell>
          <cell r="AR300">
            <v>0</v>
          </cell>
          <cell r="AS300">
            <v>0</v>
          </cell>
          <cell r="AT300">
            <v>4579289.5147584742</v>
          </cell>
          <cell r="AU300">
            <v>7.564273928515392E-5</v>
          </cell>
          <cell r="AV300">
            <v>0</v>
          </cell>
          <cell r="AW300">
            <v>0</v>
          </cell>
          <cell r="AY300">
            <v>0</v>
          </cell>
          <cell r="AZ300">
            <v>0</v>
          </cell>
          <cell r="BA300">
            <v>0</v>
          </cell>
          <cell r="BB300">
            <v>0</v>
          </cell>
          <cell r="BC300">
            <v>0</v>
          </cell>
          <cell r="BD300">
            <v>0</v>
          </cell>
          <cell r="BE300">
            <v>0</v>
          </cell>
          <cell r="BF300">
            <v>0</v>
          </cell>
          <cell r="BG300">
            <v>0</v>
          </cell>
          <cell r="BH300">
            <v>0</v>
          </cell>
          <cell r="BJ300">
            <v>0</v>
          </cell>
          <cell r="BL300">
            <v>0</v>
          </cell>
          <cell r="BM300">
            <v>0</v>
          </cell>
          <cell r="BN300">
            <v>0</v>
          </cell>
          <cell r="BO300">
            <v>0</v>
          </cell>
          <cell r="BQ300">
            <v>0</v>
          </cell>
          <cell r="BR300">
            <v>0</v>
          </cell>
          <cell r="BS300">
            <v>0</v>
          </cell>
          <cell r="BT300">
            <v>0</v>
          </cell>
          <cell r="CB300">
            <v>0</v>
          </cell>
          <cell r="CC300">
            <v>0</v>
          </cell>
          <cell r="CD300">
            <v>0</v>
          </cell>
          <cell r="CE300">
            <v>0</v>
          </cell>
          <cell r="CF300">
            <v>0</v>
          </cell>
          <cell r="CI300">
            <v>0</v>
          </cell>
          <cell r="CJ300">
            <v>0</v>
          </cell>
          <cell r="CK300">
            <v>0</v>
          </cell>
          <cell r="CV300">
            <v>1.0526279690453541E-4</v>
          </cell>
          <cell r="DG300">
            <v>4579289</v>
          </cell>
          <cell r="DR300">
            <v>1235890.25</v>
          </cell>
          <cell r="EC300">
            <v>3.7052553816975253</v>
          </cell>
          <cell r="EN300">
            <v>2.4095909012463064E-2</v>
          </cell>
        </row>
        <row r="301">
          <cell r="B301">
            <v>39705</v>
          </cell>
          <cell r="C301" t="str">
            <v>Wilkes Community College</v>
          </cell>
          <cell r="D301">
            <v>7.9264599698215235E-4</v>
          </cell>
          <cell r="E301">
            <v>1371462.3952535938</v>
          </cell>
          <cell r="F301">
            <v>1069360.6817717361</v>
          </cell>
          <cell r="G301">
            <v>88452</v>
          </cell>
          <cell r="H301">
            <v>-382686.74085809418</v>
          </cell>
          <cell r="I301">
            <v>-15836.299389283575</v>
          </cell>
          <cell r="J301">
            <v>1157322.3921859299</v>
          </cell>
          <cell r="K301">
            <v>0</v>
          </cell>
          <cell r="L301">
            <v>-60807.639740725208</v>
          </cell>
          <cell r="M301">
            <v>10912.366683894583</v>
          </cell>
          <cell r="N301">
            <v>411.36741951379742</v>
          </cell>
          <cell r="O301">
            <v>-185.64561895318991</v>
          </cell>
          <cell r="P301">
            <v>0</v>
          </cell>
          <cell r="Q301">
            <v>0</v>
          </cell>
          <cell r="R301">
            <v>0</v>
          </cell>
          <cell r="S301">
            <v>3238404.8777076122</v>
          </cell>
          <cell r="T301">
            <v>442255.12</v>
          </cell>
          <cell r="U301">
            <v>5786611.9609296499</v>
          </cell>
          <cell r="V301">
            <v>43649.466735578331</v>
          </cell>
          <cell r="W301">
            <v>0</v>
          </cell>
          <cell r="X301">
            <v>6272516.5476652281</v>
          </cell>
          <cell r="Y301">
            <v>0</v>
          </cell>
          <cell r="Z301">
            <v>0</v>
          </cell>
          <cell r="AA301">
            <v>0</v>
          </cell>
          <cell r="AB301">
            <v>79181.496946417872</v>
          </cell>
          <cell r="AC301">
            <v>79181.496946417872</v>
          </cell>
          <cell r="AD301" t="str">
            <v>N/A</v>
          </cell>
          <cell r="AE301">
            <v>1240849</v>
          </cell>
          <cell r="AF301">
            <v>1240850</v>
          </cell>
          <cell r="AG301">
            <v>1240850</v>
          </cell>
          <cell r="AH301">
            <v>1240850</v>
          </cell>
          <cell r="AI301">
            <v>1229938</v>
          </cell>
          <cell r="AJ301">
            <v>0</v>
          </cell>
          <cell r="AK301">
            <v>6193337</v>
          </cell>
          <cell r="AL301">
            <v>25783213</v>
          </cell>
          <cell r="AM301">
            <v>3238404.8777076122</v>
          </cell>
          <cell r="AN301">
            <v>-732158.12</v>
          </cell>
          <cell r="AO301">
            <v>5751079.9307188103</v>
          </cell>
          <cell r="AP301">
            <v>0</v>
          </cell>
          <cell r="AQ301">
            <v>442255.12</v>
          </cell>
          <cell r="AR301">
            <v>0</v>
          </cell>
          <cell r="AS301">
            <v>0</v>
          </cell>
          <cell r="AT301">
            <v>34482794.808426417</v>
          </cell>
          <cell r="AU301">
            <v>7.7766875144774574E-4</v>
          </cell>
          <cell r="AV301">
            <v>0</v>
          </cell>
          <cell r="AW301">
            <v>0</v>
          </cell>
          <cell r="AY301">
            <v>0</v>
          </cell>
          <cell r="AZ301">
            <v>0</v>
          </cell>
          <cell r="BA301">
            <v>0</v>
          </cell>
          <cell r="BB301">
            <v>0</v>
          </cell>
          <cell r="BC301">
            <v>0</v>
          </cell>
          <cell r="BD301">
            <v>0</v>
          </cell>
          <cell r="BE301">
            <v>0</v>
          </cell>
          <cell r="BF301">
            <v>0</v>
          </cell>
          <cell r="BG301">
            <v>0</v>
          </cell>
          <cell r="BH301">
            <v>0</v>
          </cell>
          <cell r="BJ301">
            <v>0</v>
          </cell>
          <cell r="BL301">
            <v>0</v>
          </cell>
          <cell r="BM301">
            <v>0</v>
          </cell>
          <cell r="BN301">
            <v>0</v>
          </cell>
          <cell r="BO301">
            <v>0</v>
          </cell>
          <cell r="BQ301">
            <v>0</v>
          </cell>
          <cell r="BR301">
            <v>0</v>
          </cell>
          <cell r="BS301">
            <v>0</v>
          </cell>
          <cell r="BT301">
            <v>0</v>
          </cell>
          <cell r="CB301">
            <v>0</v>
          </cell>
          <cell r="CC301">
            <v>0</v>
          </cell>
          <cell r="CD301">
            <v>0</v>
          </cell>
          <cell r="CE301">
            <v>0</v>
          </cell>
          <cell r="CF301">
            <v>0</v>
          </cell>
          <cell r="CI301">
            <v>0</v>
          </cell>
          <cell r="CJ301">
            <v>0</v>
          </cell>
          <cell r="CK301">
            <v>0</v>
          </cell>
          <cell r="CV301">
            <v>7.9264599698215235E-4</v>
          </cell>
          <cell r="DG301">
            <v>34482795</v>
          </cell>
          <cell r="DR301">
            <v>12760252.279999996</v>
          </cell>
          <cell r="EC301">
            <v>2.7023599724628653</v>
          </cell>
          <cell r="EN301">
            <v>2.4095909012463064E-2</v>
          </cell>
        </row>
        <row r="302">
          <cell r="B302">
            <v>39800</v>
          </cell>
          <cell r="C302" t="str">
            <v>Wilson County Schools</v>
          </cell>
          <cell r="D302">
            <v>3.7380233468300756E-3</v>
          </cell>
          <cell r="E302">
            <v>6467651.9811817873</v>
          </cell>
          <cell r="F302">
            <v>5042976.5744907707</v>
          </cell>
          <cell r="G302">
            <v>-562933</v>
          </cell>
          <cell r="H302">
            <v>-1804704.7197566011</v>
          </cell>
          <cell r="I302">
            <v>-74682.086416776248</v>
          </cell>
          <cell r="J302">
            <v>5457793.4390270412</v>
          </cell>
          <cell r="K302">
            <v>0</v>
          </cell>
          <cell r="L302">
            <v>-286761.52769567468</v>
          </cell>
          <cell r="M302">
            <v>51461.411006768903</v>
          </cell>
          <cell r="N302">
            <v>1939.9593565378725</v>
          </cell>
          <cell r="O302">
            <v>-875.48244806107198</v>
          </cell>
          <cell r="P302">
            <v>0</v>
          </cell>
          <cell r="Q302">
            <v>0</v>
          </cell>
          <cell r="R302">
            <v>0</v>
          </cell>
          <cell r="S302">
            <v>14291866.548745792</v>
          </cell>
          <cell r="T302">
            <v>0</v>
          </cell>
          <cell r="U302">
            <v>27288967.195135206</v>
          </cell>
          <cell r="V302">
            <v>205845.64402707561</v>
          </cell>
          <cell r="W302">
            <v>0</v>
          </cell>
          <cell r="X302">
            <v>27494812.839162283</v>
          </cell>
          <cell r="Y302">
            <v>2814661.5700000008</v>
          </cell>
          <cell r="Z302">
            <v>0</v>
          </cell>
          <cell r="AA302">
            <v>0</v>
          </cell>
          <cell r="AB302">
            <v>373410.43208388123</v>
          </cell>
          <cell r="AC302">
            <v>3188072.0020838818</v>
          </cell>
          <cell r="AD302" t="str">
            <v>N/A</v>
          </cell>
          <cell r="AE302">
            <v>4871640</v>
          </cell>
          <cell r="AF302">
            <v>4871640</v>
          </cell>
          <cell r="AG302">
            <v>4871640</v>
          </cell>
          <cell r="AH302">
            <v>4871640</v>
          </cell>
          <cell r="AI302">
            <v>4820178</v>
          </cell>
          <cell r="AJ302">
            <v>0</v>
          </cell>
          <cell r="AK302">
            <v>24306738</v>
          </cell>
          <cell r="AL302">
            <v>127292513</v>
          </cell>
          <cell r="AM302">
            <v>14291866.548745792</v>
          </cell>
          <cell r="AN302">
            <v>-3274399.4299999992</v>
          </cell>
          <cell r="AO302">
            <v>27121402.407078404</v>
          </cell>
          <cell r="AP302">
            <v>0</v>
          </cell>
          <cell r="AQ302">
            <v>-2814661.5700000008</v>
          </cell>
          <cell r="AR302">
            <v>0</v>
          </cell>
          <cell r="AS302">
            <v>0</v>
          </cell>
          <cell r="AT302">
            <v>162616720.9558242</v>
          </cell>
          <cell r="AU302">
            <v>3.8393744410324645E-3</v>
          </cell>
          <cell r="AV302">
            <v>0</v>
          </cell>
          <cell r="AW302">
            <v>0</v>
          </cell>
          <cell r="AY302">
            <v>0</v>
          </cell>
          <cell r="AZ302">
            <v>0</v>
          </cell>
          <cell r="BA302">
            <v>0</v>
          </cell>
          <cell r="BB302">
            <v>0</v>
          </cell>
          <cell r="BC302">
            <v>0</v>
          </cell>
          <cell r="BD302">
            <v>0</v>
          </cell>
          <cell r="BE302">
            <v>0</v>
          </cell>
          <cell r="BF302">
            <v>0</v>
          </cell>
          <cell r="BG302">
            <v>0</v>
          </cell>
          <cell r="BH302">
            <v>0</v>
          </cell>
          <cell r="BJ302">
            <v>0</v>
          </cell>
          <cell r="BL302">
            <v>0</v>
          </cell>
          <cell r="BM302">
            <v>0</v>
          </cell>
          <cell r="BN302">
            <v>0</v>
          </cell>
          <cell r="BO302">
            <v>0</v>
          </cell>
          <cell r="BQ302">
            <v>0</v>
          </cell>
          <cell r="BR302">
            <v>0</v>
          </cell>
          <cell r="BS302">
            <v>0</v>
          </cell>
          <cell r="BT302">
            <v>0</v>
          </cell>
          <cell r="CB302">
            <v>0</v>
          </cell>
          <cell r="CC302">
            <v>0</v>
          </cell>
          <cell r="CD302">
            <v>0</v>
          </cell>
          <cell r="CE302">
            <v>0</v>
          </cell>
          <cell r="CF302">
            <v>0</v>
          </cell>
          <cell r="CI302">
            <v>0</v>
          </cell>
          <cell r="CJ302">
            <v>0</v>
          </cell>
          <cell r="CK302">
            <v>0</v>
          </cell>
          <cell r="CV302">
            <v>3.7380233468300756E-3</v>
          </cell>
          <cell r="DG302">
            <v>162616721</v>
          </cell>
          <cell r="DR302">
            <v>56969445.149999999</v>
          </cell>
          <cell r="EC302">
            <v>2.854455060459721</v>
          </cell>
          <cell r="EN302">
            <v>2.4095909012463064E-2</v>
          </cell>
        </row>
        <row r="303">
          <cell r="B303">
            <v>39805</v>
          </cell>
          <cell r="C303" t="str">
            <v>Wilson Community College</v>
          </cell>
          <cell r="D303">
            <v>4.2042356770365802E-4</v>
          </cell>
          <cell r="E303">
            <v>727430.80187018623</v>
          </cell>
          <cell r="F303">
            <v>567194.47862500523</v>
          </cell>
          <cell r="G303">
            <v>-37148</v>
          </cell>
          <cell r="H303">
            <v>-202979.04173742756</v>
          </cell>
          <cell r="I303">
            <v>-8399.6557275438754</v>
          </cell>
          <cell r="J303">
            <v>613849.82824444456</v>
          </cell>
          <cell r="K303">
            <v>0</v>
          </cell>
          <cell r="L303">
            <v>-32252.689019774443</v>
          </cell>
          <cell r="M303">
            <v>5787.9761593456933</v>
          </cell>
          <cell r="N303">
            <v>218.19142316684443</v>
          </cell>
          <cell r="O303">
            <v>-98.46740379187375</v>
          </cell>
          <cell r="P303">
            <v>0</v>
          </cell>
          <cell r="Q303">
            <v>0</v>
          </cell>
          <cell r="R303">
            <v>0</v>
          </cell>
          <cell r="S303">
            <v>1633603.4224336105</v>
          </cell>
          <cell r="T303">
            <v>37708.669999999984</v>
          </cell>
          <cell r="U303">
            <v>3069249.1412222232</v>
          </cell>
          <cell r="V303">
            <v>23151.904637382773</v>
          </cell>
          <cell r="W303">
            <v>0</v>
          </cell>
          <cell r="X303">
            <v>3130109.7158596059</v>
          </cell>
          <cell r="Y303">
            <v>223449</v>
          </cell>
          <cell r="Z303">
            <v>0</v>
          </cell>
          <cell r="AA303">
            <v>0</v>
          </cell>
          <cell r="AB303">
            <v>41998.27863771937</v>
          </cell>
          <cell r="AC303">
            <v>265447.27863771934</v>
          </cell>
          <cell r="AD303" t="str">
            <v>N/A</v>
          </cell>
          <cell r="AE303">
            <v>574090</v>
          </cell>
          <cell r="AF303">
            <v>574090</v>
          </cell>
          <cell r="AG303">
            <v>574090</v>
          </cell>
          <cell r="AH303">
            <v>574090</v>
          </cell>
          <cell r="AI303">
            <v>568302</v>
          </cell>
          <cell r="AJ303">
            <v>0</v>
          </cell>
          <cell r="AK303">
            <v>2864662</v>
          </cell>
          <cell r="AL303">
            <v>14207069</v>
          </cell>
          <cell r="AM303">
            <v>1633603.4224336105</v>
          </cell>
          <cell r="AN303">
            <v>-415480.67</v>
          </cell>
          <cell r="AO303">
            <v>3050402.7672218867</v>
          </cell>
          <cell r="AP303">
            <v>0</v>
          </cell>
          <cell r="AQ303">
            <v>-185740.33000000002</v>
          </cell>
          <cell r="AR303">
            <v>0</v>
          </cell>
          <cell r="AS303">
            <v>0</v>
          </cell>
          <cell r="AT303">
            <v>18289854.189655498</v>
          </cell>
          <cell r="AU303">
            <v>4.2851110673070681E-4</v>
          </cell>
          <cell r="AV303">
            <v>0</v>
          </cell>
          <cell r="AW303">
            <v>0</v>
          </cell>
          <cell r="AY303">
            <v>0</v>
          </cell>
          <cell r="AZ303">
            <v>0</v>
          </cell>
          <cell r="BA303">
            <v>0</v>
          </cell>
          <cell r="BB303">
            <v>0</v>
          </cell>
          <cell r="BC303">
            <v>0</v>
          </cell>
          <cell r="BD303">
            <v>0</v>
          </cell>
          <cell r="BE303">
            <v>0</v>
          </cell>
          <cell r="BF303">
            <v>0</v>
          </cell>
          <cell r="BG303">
            <v>0</v>
          </cell>
          <cell r="BH303">
            <v>0</v>
          </cell>
          <cell r="BJ303">
            <v>0</v>
          </cell>
          <cell r="BL303">
            <v>0</v>
          </cell>
          <cell r="BM303">
            <v>0</v>
          </cell>
          <cell r="BN303">
            <v>0</v>
          </cell>
          <cell r="BO303">
            <v>0</v>
          </cell>
          <cell r="BQ303">
            <v>0</v>
          </cell>
          <cell r="BR303">
            <v>0</v>
          </cell>
          <cell r="BS303">
            <v>0</v>
          </cell>
          <cell r="BT303">
            <v>0</v>
          </cell>
          <cell r="CB303">
            <v>0</v>
          </cell>
          <cell r="CC303">
            <v>0</v>
          </cell>
          <cell r="CD303">
            <v>0</v>
          </cell>
          <cell r="CE303">
            <v>0</v>
          </cell>
          <cell r="CF303">
            <v>0</v>
          </cell>
          <cell r="CI303">
            <v>0</v>
          </cell>
          <cell r="CJ303">
            <v>0</v>
          </cell>
          <cell r="CK303">
            <v>0</v>
          </cell>
          <cell r="CV303">
            <v>4.2042356770365802E-4</v>
          </cell>
          <cell r="DG303">
            <v>18289854</v>
          </cell>
          <cell r="DR303">
            <v>6996756.6699999981</v>
          </cell>
          <cell r="EC303">
            <v>2.6140474597925389</v>
          </cell>
          <cell r="EN303">
            <v>2.4095909012463064E-2</v>
          </cell>
        </row>
        <row r="304">
          <cell r="B304">
            <v>39900</v>
          </cell>
          <cell r="C304" t="str">
            <v>Yadkin County Schools</v>
          </cell>
          <cell r="D304">
            <v>1.846225728420556E-3</v>
          </cell>
          <cell r="E304">
            <v>3194400.9927744321</v>
          </cell>
          <cell r="F304">
            <v>2490747.7123016114</v>
          </cell>
          <cell r="G304">
            <v>-121943</v>
          </cell>
          <cell r="H304">
            <v>-891351.38458730141</v>
          </cell>
          <cell r="I304">
            <v>-36885.802094228449</v>
          </cell>
          <cell r="J304">
            <v>2695627.5369659117</v>
          </cell>
          <cell r="K304">
            <v>0</v>
          </cell>
          <cell r="L304">
            <v>-141632.74576706524</v>
          </cell>
          <cell r="M304">
            <v>25417.011132927124</v>
          </cell>
          <cell r="N304">
            <v>958.15422853570021</v>
          </cell>
          <cell r="O304">
            <v>-432.40452785337845</v>
          </cell>
          <cell r="P304">
            <v>0</v>
          </cell>
          <cell r="Q304">
            <v>0</v>
          </cell>
          <cell r="R304">
            <v>0</v>
          </cell>
          <cell r="S304">
            <v>7214906.0704269689</v>
          </cell>
          <cell r="T304">
            <v>33032.189999999944</v>
          </cell>
          <cell r="U304">
            <v>13478137.684829559</v>
          </cell>
          <cell r="V304">
            <v>101668.0445317085</v>
          </cell>
          <cell r="W304">
            <v>0</v>
          </cell>
          <cell r="X304">
            <v>13612837.919361267</v>
          </cell>
          <cell r="Y304">
            <v>642743</v>
          </cell>
          <cell r="Z304">
            <v>0</v>
          </cell>
          <cell r="AA304">
            <v>0</v>
          </cell>
          <cell r="AB304">
            <v>184429.01047114225</v>
          </cell>
          <cell r="AC304">
            <v>827172.01047114225</v>
          </cell>
          <cell r="AD304" t="str">
            <v>N/A</v>
          </cell>
          <cell r="AE304">
            <v>2562216</v>
          </cell>
          <cell r="AF304">
            <v>2562217</v>
          </cell>
          <cell r="AG304">
            <v>2562217</v>
          </cell>
          <cell r="AH304">
            <v>2562217</v>
          </cell>
          <cell r="AI304">
            <v>2536800</v>
          </cell>
          <cell r="AJ304">
            <v>0</v>
          </cell>
          <cell r="AK304">
            <v>12785667</v>
          </cell>
          <cell r="AL304">
            <v>61981970</v>
          </cell>
          <cell r="AM304">
            <v>7214906.0704269689</v>
          </cell>
          <cell r="AN304">
            <v>-1665447.19</v>
          </cell>
          <cell r="AO304">
            <v>13395376.718890127</v>
          </cell>
          <cell r="AP304">
            <v>0</v>
          </cell>
          <cell r="AQ304">
            <v>-609710.81000000006</v>
          </cell>
          <cell r="AR304">
            <v>0</v>
          </cell>
          <cell r="AS304">
            <v>0</v>
          </cell>
          <cell r="AT304">
            <v>80317094.789317101</v>
          </cell>
          <cell r="AU304">
            <v>1.8694892888119446E-3</v>
          </cell>
          <cell r="AV304">
            <v>0</v>
          </cell>
          <cell r="AW304">
            <v>0</v>
          </cell>
          <cell r="AY304">
            <v>0</v>
          </cell>
          <cell r="AZ304">
            <v>0</v>
          </cell>
          <cell r="BA304">
            <v>0</v>
          </cell>
          <cell r="BB304">
            <v>0</v>
          </cell>
          <cell r="BC304">
            <v>0</v>
          </cell>
          <cell r="BD304">
            <v>0</v>
          </cell>
          <cell r="BE304">
            <v>0</v>
          </cell>
          <cell r="BF304">
            <v>0</v>
          </cell>
          <cell r="BG304">
            <v>0</v>
          </cell>
          <cell r="BH304">
            <v>0</v>
          </cell>
          <cell r="BJ304">
            <v>0</v>
          </cell>
          <cell r="BL304">
            <v>0</v>
          </cell>
          <cell r="BM304">
            <v>0</v>
          </cell>
          <cell r="BN304">
            <v>0</v>
          </cell>
          <cell r="BO304">
            <v>0</v>
          </cell>
          <cell r="BQ304">
            <v>0</v>
          </cell>
          <cell r="BR304">
            <v>0</v>
          </cell>
          <cell r="BS304">
            <v>0</v>
          </cell>
          <cell r="BT304">
            <v>0</v>
          </cell>
          <cell r="CB304">
            <v>0</v>
          </cell>
          <cell r="CC304">
            <v>0</v>
          </cell>
          <cell r="CD304">
            <v>0</v>
          </cell>
          <cell r="CE304">
            <v>0</v>
          </cell>
          <cell r="CF304">
            <v>0</v>
          </cell>
          <cell r="CI304">
            <v>0</v>
          </cell>
          <cell r="CJ304">
            <v>0</v>
          </cell>
          <cell r="CK304">
            <v>0</v>
          </cell>
          <cell r="CV304">
            <v>1.846225728420556E-3</v>
          </cell>
          <cell r="DG304">
            <v>80317095</v>
          </cell>
          <cell r="DR304">
            <v>28981653.340000022</v>
          </cell>
          <cell r="EC304">
            <v>2.7713082500075181</v>
          </cell>
          <cell r="EN304">
            <v>2.4095909012463064E-2</v>
          </cell>
        </row>
        <row r="305">
          <cell r="B305">
            <v>40000</v>
          </cell>
          <cell r="C305" t="str">
            <v>Consolidated Judicial Retirement System</v>
          </cell>
          <cell r="D305">
            <v>2.9913793283444551E-3</v>
          </cell>
          <cell r="E305">
            <v>5175783.7349625183</v>
          </cell>
          <cell r="F305">
            <v>4035677.2760795662</v>
          </cell>
          <cell r="G305">
            <v>2662046</v>
          </cell>
          <cell r="H305">
            <v>-1444227.5747217208</v>
          </cell>
          <cell r="I305">
            <v>-59764.862007678144</v>
          </cell>
          <cell r="J305">
            <v>4367637.3732990632</v>
          </cell>
          <cell r="K305">
            <v>0</v>
          </cell>
          <cell r="L305">
            <v>-229482.91824896191</v>
          </cell>
          <cell r="M305">
            <v>41182.354097288146</v>
          </cell>
          <cell r="N305">
            <v>1552.4660438242054</v>
          </cell>
          <cell r="O305">
            <v>-700.61095249155483</v>
          </cell>
          <cell r="P305">
            <v>0</v>
          </cell>
          <cell r="Q305">
            <v>0</v>
          </cell>
          <cell r="R305">
            <v>0</v>
          </cell>
          <cell r="S305">
            <v>14549703.238551408</v>
          </cell>
          <cell r="T305">
            <v>13310230.6</v>
          </cell>
          <cell r="U305">
            <v>21838186.866495319</v>
          </cell>
          <cell r="V305">
            <v>164729.41638915258</v>
          </cell>
          <cell r="W305">
            <v>0</v>
          </cell>
          <cell r="X305">
            <v>35313146.882884473</v>
          </cell>
          <cell r="Y305">
            <v>0</v>
          </cell>
          <cell r="Z305">
            <v>0</v>
          </cell>
          <cell r="AA305">
            <v>0</v>
          </cell>
          <cell r="AB305">
            <v>298824.31003839074</v>
          </cell>
          <cell r="AC305">
            <v>298824.31003839074</v>
          </cell>
          <cell r="AD305" t="str">
            <v>N/A</v>
          </cell>
          <cell r="AE305">
            <v>7011102</v>
          </cell>
          <cell r="AF305">
            <v>7011101</v>
          </cell>
          <cell r="AG305">
            <v>7011101</v>
          </cell>
          <cell r="AH305">
            <v>7011101</v>
          </cell>
          <cell r="AI305">
            <v>6969919</v>
          </cell>
          <cell r="AJ305">
            <v>0</v>
          </cell>
          <cell r="AK305">
            <v>35014324</v>
          </cell>
          <cell r="AL305">
            <v>84441199</v>
          </cell>
          <cell r="AM305">
            <v>14549703.238551408</v>
          </cell>
          <cell r="AN305">
            <v>-3870056.6</v>
          </cell>
          <cell r="AO305">
            <v>21704091.97284608</v>
          </cell>
          <cell r="AP305">
            <v>0</v>
          </cell>
          <cell r="AQ305">
            <v>13310230.6</v>
          </cell>
          <cell r="AR305">
            <v>0</v>
          </cell>
          <cell r="AS305">
            <v>0</v>
          </cell>
          <cell r="AT305">
            <v>130135168.21139748</v>
          </cell>
          <cell r="AU305">
            <v>2.5469006112273148E-3</v>
          </cell>
          <cell r="AV305">
            <v>0</v>
          </cell>
          <cell r="AW305">
            <v>0</v>
          </cell>
          <cell r="AY305">
            <v>0</v>
          </cell>
          <cell r="AZ305">
            <v>0</v>
          </cell>
          <cell r="BA305">
            <v>0</v>
          </cell>
          <cell r="BB305">
            <v>0</v>
          </cell>
          <cell r="BC305">
            <v>0</v>
          </cell>
          <cell r="BD305">
            <v>0</v>
          </cell>
          <cell r="BE305">
            <v>0</v>
          </cell>
          <cell r="BF305">
            <v>0</v>
          </cell>
          <cell r="BG305">
            <v>0</v>
          </cell>
          <cell r="BH305">
            <v>0</v>
          </cell>
          <cell r="BJ305">
            <v>0</v>
          </cell>
          <cell r="BL305">
            <v>0</v>
          </cell>
          <cell r="BM305">
            <v>0</v>
          </cell>
          <cell r="BN305">
            <v>0</v>
          </cell>
          <cell r="BO305">
            <v>0</v>
          </cell>
          <cell r="BQ305">
            <v>0</v>
          </cell>
          <cell r="BR305">
            <v>0</v>
          </cell>
          <cell r="BS305">
            <v>0</v>
          </cell>
          <cell r="BT305">
            <v>0</v>
          </cell>
          <cell r="CB305">
            <v>0</v>
          </cell>
          <cell r="CC305">
            <v>0</v>
          </cell>
          <cell r="CD305">
            <v>0</v>
          </cell>
          <cell r="CE305">
            <v>0</v>
          </cell>
          <cell r="CF305">
            <v>0</v>
          </cell>
          <cell r="CI305">
            <v>0</v>
          </cell>
          <cell r="CJ305">
            <v>0</v>
          </cell>
          <cell r="CK305">
            <v>0</v>
          </cell>
          <cell r="CV305">
            <v>2.9913793283444551E-3</v>
          </cell>
          <cell r="DG305">
            <v>130135168</v>
          </cell>
          <cell r="DR305">
            <v>68245416.099999994</v>
          </cell>
          <cell r="EC305">
            <v>1.9068704601245741</v>
          </cell>
          <cell r="EN305">
            <v>2.4095909012463064E-2</v>
          </cell>
        </row>
        <row r="306">
          <cell r="B306">
            <v>51000</v>
          </cell>
          <cell r="C306" t="str">
            <v>Highway - Administrative</v>
          </cell>
          <cell r="D306">
            <v>2.8162352744387824E-2</v>
          </cell>
          <cell r="E306">
            <v>48727436.835417993</v>
          </cell>
          <cell r="F306">
            <v>37993899.982709162</v>
          </cell>
          <cell r="G306">
            <v>-12216545</v>
          </cell>
          <cell r="H306">
            <v>-13596686.323628087</v>
          </cell>
          <cell r="I306">
            <v>-562656.53427223396</v>
          </cell>
          <cell r="J306">
            <v>41119139.656051002</v>
          </cell>
          <cell r="K306">
            <v>0</v>
          </cell>
          <cell r="L306">
            <v>-2160467.8588574491</v>
          </cell>
          <cell r="M306">
            <v>387711.43864726363</v>
          </cell>
          <cell r="N306">
            <v>14615.697827282393</v>
          </cell>
          <cell r="O306">
            <v>-6595.9046362630725</v>
          </cell>
          <cell r="P306">
            <v>0</v>
          </cell>
          <cell r="Q306">
            <v>0</v>
          </cell>
          <cell r="R306">
            <v>0</v>
          </cell>
          <cell r="S306">
            <v>99699851.989258677</v>
          </cell>
          <cell r="T306">
            <v>2821902.9046994597</v>
          </cell>
          <cell r="U306">
            <v>205595698.28025502</v>
          </cell>
          <cell r="V306">
            <v>1550845.7545890545</v>
          </cell>
          <cell r="W306">
            <v>0</v>
          </cell>
          <cell r="X306">
            <v>209968446.93954352</v>
          </cell>
          <cell r="Y306">
            <v>63904622</v>
          </cell>
          <cell r="Z306">
            <v>0</v>
          </cell>
          <cell r="AA306">
            <v>0</v>
          </cell>
          <cell r="AB306">
            <v>2813282.6713611698</v>
          </cell>
          <cell r="AC306">
            <v>66717904.671361171</v>
          </cell>
          <cell r="AD306" t="str">
            <v>N/A</v>
          </cell>
          <cell r="AE306">
            <v>28727652</v>
          </cell>
          <cell r="AF306">
            <v>28727650</v>
          </cell>
          <cell r="AG306">
            <v>28727650</v>
          </cell>
          <cell r="AH306">
            <v>28727650</v>
          </cell>
          <cell r="AI306">
            <v>28339938</v>
          </cell>
          <cell r="AJ306">
            <v>0</v>
          </cell>
          <cell r="AK306">
            <v>143250540</v>
          </cell>
          <cell r="AL306">
            <v>1010394077</v>
          </cell>
          <cell r="AM306">
            <v>99699851.989258677</v>
          </cell>
          <cell r="AN306">
            <v>-28186402.90469946</v>
          </cell>
          <cell r="AO306">
            <v>204333261.36348292</v>
          </cell>
          <cell r="AP306">
            <v>0</v>
          </cell>
          <cell r="AQ306">
            <v>-61082719.09530054</v>
          </cell>
          <cell r="AR306">
            <v>0</v>
          </cell>
          <cell r="AS306">
            <v>0</v>
          </cell>
          <cell r="AT306">
            <v>1225158068.3527417</v>
          </cell>
          <cell r="AU306">
            <v>3.0475328768949837E-2</v>
          </cell>
          <cell r="AV306">
            <v>0</v>
          </cell>
          <cell r="AW306">
            <v>0</v>
          </cell>
          <cell r="AY306">
            <v>0</v>
          </cell>
          <cell r="AZ306">
            <v>0</v>
          </cell>
          <cell r="BA306">
            <v>0</v>
          </cell>
          <cell r="BB306">
            <v>0</v>
          </cell>
          <cell r="BC306">
            <v>0</v>
          </cell>
          <cell r="BD306">
            <v>0</v>
          </cell>
          <cell r="BE306">
            <v>0</v>
          </cell>
          <cell r="BF306">
            <v>0</v>
          </cell>
          <cell r="BG306">
            <v>0</v>
          </cell>
          <cell r="BH306">
            <v>0</v>
          </cell>
          <cell r="BJ306">
            <v>0</v>
          </cell>
          <cell r="BL306">
            <v>0</v>
          </cell>
          <cell r="BM306">
            <v>0</v>
          </cell>
          <cell r="BN306">
            <v>0</v>
          </cell>
          <cell r="BO306">
            <v>0</v>
          </cell>
          <cell r="BQ306">
            <v>0</v>
          </cell>
          <cell r="BR306">
            <v>0</v>
          </cell>
          <cell r="BS306">
            <v>0</v>
          </cell>
          <cell r="BT306">
            <v>0</v>
          </cell>
          <cell r="CB306">
            <v>0</v>
          </cell>
          <cell r="CC306">
            <v>0</v>
          </cell>
          <cell r="CD306">
            <v>0</v>
          </cell>
          <cell r="CE306">
            <v>0</v>
          </cell>
          <cell r="CF306">
            <v>0</v>
          </cell>
          <cell r="CI306">
            <v>0</v>
          </cell>
          <cell r="CJ306">
            <v>0</v>
          </cell>
          <cell r="CK306">
            <v>0</v>
          </cell>
          <cell r="CV306">
            <v>2.8162352744387824E-2</v>
          </cell>
          <cell r="DG306">
            <v>1225158068</v>
          </cell>
          <cell r="DR306">
            <v>517068074.63000035</v>
          </cell>
          <cell r="EC306">
            <v>2.3694328234762692</v>
          </cell>
          <cell r="EN306">
            <v>2.4095909012463064E-2</v>
          </cell>
        </row>
        <row r="307">
          <cell r="B307">
            <v>60000</v>
          </cell>
          <cell r="C307" t="str">
            <v>Legislative Retirement System</v>
          </cell>
          <cell r="D307">
            <v>1.4349776773514539E-4</v>
          </cell>
          <cell r="E307">
            <v>248284.59741280656</v>
          </cell>
          <cell r="F307">
            <v>193593.1945940711</v>
          </cell>
          <cell r="G307">
            <v>12377</v>
          </cell>
          <cell r="H307">
            <v>-69280.225048826003</v>
          </cell>
          <cell r="I307">
            <v>-2866.946430310185</v>
          </cell>
          <cell r="J307">
            <v>209517.46487192417</v>
          </cell>
          <cell r="K307">
            <v>0</v>
          </cell>
          <cell r="L307">
            <v>-11008.395421485307</v>
          </cell>
          <cell r="M307">
            <v>1975.5354418089648</v>
          </cell>
          <cell r="N307">
            <v>74.472471499185758</v>
          </cell>
          <cell r="O307">
            <v>-33.608612181248404</v>
          </cell>
          <cell r="P307">
            <v>0</v>
          </cell>
          <cell r="Q307">
            <v>0</v>
          </cell>
          <cell r="R307">
            <v>0</v>
          </cell>
          <cell r="S307">
            <v>582633.08927930729</v>
          </cell>
          <cell r="T307">
            <v>63430.98000000001</v>
          </cell>
          <cell r="U307">
            <v>1047587.3243596209</v>
          </cell>
          <cell r="V307">
            <v>7902.1417672358593</v>
          </cell>
          <cell r="W307">
            <v>0</v>
          </cell>
          <cell r="X307">
            <v>1118920.4461268568</v>
          </cell>
          <cell r="Y307">
            <v>1544</v>
          </cell>
          <cell r="Z307">
            <v>0</v>
          </cell>
          <cell r="AA307">
            <v>0</v>
          </cell>
          <cell r="AB307">
            <v>14334.732151550923</v>
          </cell>
          <cell r="AC307">
            <v>15878.732151550923</v>
          </cell>
          <cell r="AD307" t="str">
            <v>N/A</v>
          </cell>
          <cell r="AE307">
            <v>221003</v>
          </cell>
          <cell r="AF307">
            <v>221003</v>
          </cell>
          <cell r="AG307">
            <v>221003</v>
          </cell>
          <cell r="AH307">
            <v>221003</v>
          </cell>
          <cell r="AI307">
            <v>219028</v>
          </cell>
          <cell r="AJ307">
            <v>0</v>
          </cell>
          <cell r="AK307">
            <v>1103040</v>
          </cell>
          <cell r="AL307">
            <v>4759449</v>
          </cell>
          <cell r="AM307">
            <v>582633.08927930729</v>
          </cell>
          <cell r="AN307">
            <v>-202482.98</v>
          </cell>
          <cell r="AO307">
            <v>1041154.7339753059</v>
          </cell>
          <cell r="AP307">
            <v>0</v>
          </cell>
          <cell r="AQ307">
            <v>61886.98000000001</v>
          </cell>
          <cell r="AR307">
            <v>0</v>
          </cell>
          <cell r="AS307">
            <v>0</v>
          </cell>
          <cell r="AT307">
            <v>6242640.8232546132</v>
          </cell>
          <cell r="AU307">
            <v>1.4355367967159498E-4</v>
          </cell>
          <cell r="AV307">
            <v>0</v>
          </cell>
          <cell r="AW307">
            <v>0</v>
          </cell>
          <cell r="AY307">
            <v>0</v>
          </cell>
          <cell r="AZ307">
            <v>0</v>
          </cell>
          <cell r="BA307">
            <v>0</v>
          </cell>
          <cell r="BB307">
            <v>0</v>
          </cell>
          <cell r="BC307">
            <v>0</v>
          </cell>
          <cell r="BD307">
            <v>0</v>
          </cell>
          <cell r="BE307">
            <v>0</v>
          </cell>
          <cell r="BF307">
            <v>0</v>
          </cell>
          <cell r="BG307">
            <v>0</v>
          </cell>
          <cell r="BH307">
            <v>0</v>
          </cell>
          <cell r="BJ307">
            <v>0</v>
          </cell>
          <cell r="BL307">
            <v>0</v>
          </cell>
          <cell r="BM307">
            <v>0</v>
          </cell>
          <cell r="BN307">
            <v>0</v>
          </cell>
          <cell r="BO307">
            <v>0</v>
          </cell>
          <cell r="BQ307">
            <v>0</v>
          </cell>
          <cell r="BR307">
            <v>0</v>
          </cell>
          <cell r="BS307">
            <v>0</v>
          </cell>
          <cell r="BT307">
            <v>0</v>
          </cell>
          <cell r="CB307">
            <v>0</v>
          </cell>
          <cell r="CC307">
            <v>0</v>
          </cell>
          <cell r="CD307">
            <v>0</v>
          </cell>
          <cell r="CE307">
            <v>0</v>
          </cell>
          <cell r="CF307">
            <v>0</v>
          </cell>
          <cell r="CI307">
            <v>0</v>
          </cell>
          <cell r="CJ307">
            <v>0</v>
          </cell>
          <cell r="CK307">
            <v>0</v>
          </cell>
          <cell r="CV307">
            <v>1.4349776773514539E-4</v>
          </cell>
          <cell r="DG307">
            <v>6242641</v>
          </cell>
          <cell r="DR307">
            <v>3577761.2099999958</v>
          </cell>
          <cell r="EC307">
            <v>1.7448456265196097</v>
          </cell>
          <cell r="EN307">
            <v>2.4095909012463064E-2</v>
          </cell>
        </row>
        <row r="308">
          <cell r="B308">
            <v>90901</v>
          </cell>
          <cell r="C308" t="str">
            <v>BLADEN COUNTY</v>
          </cell>
          <cell r="D308">
            <v>7.1481501490372695E-4</v>
          </cell>
          <cell r="E308">
            <v>1236796.6484856578</v>
          </cell>
          <cell r="F308">
            <v>964358.71068347129</v>
          </cell>
          <cell r="G308">
            <v>-467132</v>
          </cell>
          <cell r="H308">
            <v>-345110.21239169477</v>
          </cell>
          <cell r="I308">
            <v>-14281.311742025373</v>
          </cell>
          <cell r="J308">
            <v>1043683.3418303755</v>
          </cell>
          <cell r="K308">
            <v>0</v>
          </cell>
          <cell r="L308">
            <v>-54836.855384391296</v>
          </cell>
          <cell r="M308">
            <v>9840.8666459949036</v>
          </cell>
          <cell r="N308">
            <v>370.97469643473619</v>
          </cell>
          <cell r="O308">
            <v>-167.4168246406019</v>
          </cell>
          <cell r="P308">
            <v>0</v>
          </cell>
          <cell r="Q308">
            <v>0</v>
          </cell>
          <cell r="R308">
            <v>0</v>
          </cell>
          <cell r="S308">
            <v>2373522.7459991821</v>
          </cell>
          <cell r="T308">
            <v>91297.75</v>
          </cell>
          <cell r="U308">
            <v>5218416.7091518771</v>
          </cell>
          <cell r="V308">
            <v>39363.466583979614</v>
          </cell>
          <cell r="W308">
            <v>0</v>
          </cell>
          <cell r="X308">
            <v>5349077.9257358564</v>
          </cell>
          <cell r="Y308">
            <v>2426962</v>
          </cell>
          <cell r="Z308">
            <v>0</v>
          </cell>
          <cell r="AA308">
            <v>0</v>
          </cell>
          <cell r="AB308">
            <v>71406.558710126861</v>
          </cell>
          <cell r="AC308">
            <v>2498368.5587101267</v>
          </cell>
          <cell r="AD308" t="str">
            <v>N/A</v>
          </cell>
          <cell r="AE308">
            <v>572111</v>
          </cell>
          <cell r="AF308">
            <v>572109</v>
          </cell>
          <cell r="AG308">
            <v>572109</v>
          </cell>
          <cell r="AH308">
            <v>572109</v>
          </cell>
          <cell r="AI308">
            <v>562268</v>
          </cell>
          <cell r="AJ308">
            <v>0</v>
          </cell>
          <cell r="AK308">
            <v>2850706</v>
          </cell>
          <cell r="AL308">
            <v>26611683</v>
          </cell>
          <cell r="AM308">
            <v>2373522.7459991821</v>
          </cell>
          <cell r="AN308">
            <v>-739032.75</v>
          </cell>
          <cell r="AO308">
            <v>5186373.6170257302</v>
          </cell>
          <cell r="AP308">
            <v>0</v>
          </cell>
          <cell r="AQ308">
            <v>-2335664.25</v>
          </cell>
          <cell r="AR308">
            <v>0</v>
          </cell>
          <cell r="AS308">
            <v>0</v>
          </cell>
          <cell r="AT308">
            <v>31096882.363024913</v>
          </cell>
          <cell r="AU308">
            <v>8.026569065903307E-4</v>
          </cell>
          <cell r="AV308">
            <v>0</v>
          </cell>
          <cell r="AW308">
            <v>0</v>
          </cell>
          <cell r="AY308">
            <v>0</v>
          </cell>
          <cell r="AZ308">
            <v>0</v>
          </cell>
          <cell r="BA308">
            <v>0</v>
          </cell>
          <cell r="BB308">
            <v>0</v>
          </cell>
          <cell r="BC308">
            <v>0</v>
          </cell>
          <cell r="BD308">
            <v>0</v>
          </cell>
          <cell r="BE308">
            <v>0</v>
          </cell>
          <cell r="BF308">
            <v>0</v>
          </cell>
          <cell r="BG308">
            <v>0</v>
          </cell>
          <cell r="BH308">
            <v>0</v>
          </cell>
          <cell r="BJ308">
            <v>0</v>
          </cell>
          <cell r="BL308">
            <v>0</v>
          </cell>
          <cell r="BM308">
            <v>0</v>
          </cell>
          <cell r="BN308">
            <v>0</v>
          </cell>
          <cell r="BO308">
            <v>0</v>
          </cell>
          <cell r="BQ308">
            <v>0</v>
          </cell>
          <cell r="BR308">
            <v>0</v>
          </cell>
          <cell r="BS308">
            <v>0</v>
          </cell>
          <cell r="BT308">
            <v>0</v>
          </cell>
          <cell r="CB308">
            <v>0</v>
          </cell>
          <cell r="CC308">
            <v>0</v>
          </cell>
          <cell r="CD308">
            <v>0</v>
          </cell>
          <cell r="CE308">
            <v>0</v>
          </cell>
          <cell r="CF308">
            <v>0</v>
          </cell>
          <cell r="CI308">
            <v>0</v>
          </cell>
          <cell r="CJ308">
            <v>0</v>
          </cell>
          <cell r="CK308">
            <v>0</v>
          </cell>
          <cell r="CV308">
            <v>7.1481501490372695E-4</v>
          </cell>
          <cell r="DG308">
            <v>31096883</v>
          </cell>
          <cell r="DR308">
            <v>11590746.199999994</v>
          </cell>
          <cell r="EC308">
            <v>2.6829060410277998</v>
          </cell>
          <cell r="EN308">
            <v>2.4095909012463064E-2</v>
          </cell>
        </row>
        <row r="309">
          <cell r="B309">
            <v>91041</v>
          </cell>
          <cell r="C309" t="str">
            <v>TOWN OF SUNSET BEACH</v>
          </cell>
          <cell r="D309">
            <v>1.2964012648099919E-4</v>
          </cell>
          <cell r="E309">
            <v>224307.64687078004</v>
          </cell>
          <cell r="F309">
            <v>174897.81638525944</v>
          </cell>
          <cell r="G309">
            <v>-87207</v>
          </cell>
          <cell r="H309">
            <v>-62589.803867465656</v>
          </cell>
          <cell r="I309">
            <v>-2590.0841783522183</v>
          </cell>
          <cell r="J309">
            <v>189284.27302163589</v>
          </cell>
          <cell r="K309">
            <v>0</v>
          </cell>
          <cell r="L309">
            <v>-9945.3099328225708</v>
          </cell>
          <cell r="M309">
            <v>1784.7571330622504</v>
          </cell>
          <cell r="N309">
            <v>67.280632841108954</v>
          </cell>
          <cell r="O309">
            <v>-30.363014023114822</v>
          </cell>
          <cell r="P309">
            <v>0</v>
          </cell>
          <cell r="Q309">
            <v>0</v>
          </cell>
          <cell r="R309">
            <v>0</v>
          </cell>
          <cell r="S309">
            <v>427979.21305091516</v>
          </cell>
          <cell r="T309">
            <v>3981.75</v>
          </cell>
          <cell r="U309">
            <v>946421.36510817951</v>
          </cell>
          <cell r="V309">
            <v>7139.0285322490017</v>
          </cell>
          <cell r="W309">
            <v>0</v>
          </cell>
          <cell r="X309">
            <v>957542.14364042855</v>
          </cell>
          <cell r="Y309">
            <v>440012</v>
          </cell>
          <cell r="Z309">
            <v>0</v>
          </cell>
          <cell r="AA309">
            <v>0</v>
          </cell>
          <cell r="AB309">
            <v>12950.42089176109</v>
          </cell>
          <cell r="AC309">
            <v>452962.42089176108</v>
          </cell>
          <cell r="AD309" t="str">
            <v>N/A</v>
          </cell>
          <cell r="AE309">
            <v>101273</v>
          </cell>
          <cell r="AF309">
            <v>101272</v>
          </cell>
          <cell r="AG309">
            <v>101272</v>
          </cell>
          <cell r="AH309">
            <v>101272</v>
          </cell>
          <cell r="AI309">
            <v>99487</v>
          </cell>
          <cell r="AJ309">
            <v>0</v>
          </cell>
          <cell r="AK309">
            <v>504576</v>
          </cell>
          <cell r="AL309">
            <v>4826168</v>
          </cell>
          <cell r="AM309">
            <v>427979.21305091516</v>
          </cell>
          <cell r="AN309">
            <v>-118940.75</v>
          </cell>
          <cell r="AO309">
            <v>940609.97274866747</v>
          </cell>
          <cell r="AP309">
            <v>0</v>
          </cell>
          <cell r="AQ309">
            <v>-436030.25</v>
          </cell>
          <cell r="AR309">
            <v>0</v>
          </cell>
          <cell r="AS309">
            <v>0</v>
          </cell>
          <cell r="AT309">
            <v>5639786.1857995819</v>
          </cell>
          <cell r="AU309">
            <v>1.4556603085170817E-4</v>
          </cell>
          <cell r="AV309">
            <v>0</v>
          </cell>
          <cell r="AW309">
            <v>0</v>
          </cell>
          <cell r="AY309">
            <v>0</v>
          </cell>
          <cell r="AZ309">
            <v>0</v>
          </cell>
          <cell r="BA309">
            <v>0</v>
          </cell>
          <cell r="BB309">
            <v>0</v>
          </cell>
          <cell r="BC309">
            <v>0</v>
          </cell>
          <cell r="BD309">
            <v>0</v>
          </cell>
          <cell r="BE309">
            <v>0</v>
          </cell>
          <cell r="BF309">
            <v>0</v>
          </cell>
          <cell r="BG309">
            <v>0</v>
          </cell>
          <cell r="BH309">
            <v>0</v>
          </cell>
          <cell r="BJ309">
            <v>0</v>
          </cell>
          <cell r="BL309">
            <v>0</v>
          </cell>
          <cell r="BM309">
            <v>0</v>
          </cell>
          <cell r="BN309">
            <v>0</v>
          </cell>
          <cell r="BO309">
            <v>0</v>
          </cell>
          <cell r="BQ309">
            <v>0</v>
          </cell>
          <cell r="BR309">
            <v>0</v>
          </cell>
          <cell r="BS309">
            <v>0</v>
          </cell>
          <cell r="BT309">
            <v>0</v>
          </cell>
          <cell r="CB309">
            <v>0</v>
          </cell>
          <cell r="CC309">
            <v>0</v>
          </cell>
          <cell r="CD309">
            <v>0</v>
          </cell>
          <cell r="CE309">
            <v>0</v>
          </cell>
          <cell r="CF309">
            <v>0</v>
          </cell>
          <cell r="CI309">
            <v>0</v>
          </cell>
          <cell r="CJ309">
            <v>0</v>
          </cell>
          <cell r="CK309">
            <v>0</v>
          </cell>
          <cell r="CV309">
            <v>1.2964012648099919E-4</v>
          </cell>
          <cell r="DG309">
            <v>5639786</v>
          </cell>
          <cell r="DR309">
            <v>1903519.8499999999</v>
          </cell>
          <cell r="EC309">
            <v>2.962819641728454</v>
          </cell>
          <cell r="EN309">
            <v>2.4095909012463064E-2</v>
          </cell>
        </row>
        <row r="310">
          <cell r="B310">
            <v>91111</v>
          </cell>
          <cell r="C310" t="str">
            <v>TOWN OF BILTMORE FOREST</v>
          </cell>
          <cell r="D310">
            <v>7.0042831531665577E-5</v>
          </cell>
          <cell r="E310">
            <v>121190.43036676686</v>
          </cell>
          <cell r="F310">
            <v>94494.957856465742</v>
          </cell>
          <cell r="G310">
            <v>-57811</v>
          </cell>
          <cell r="H310">
            <v>-33816.436368036302</v>
          </cell>
          <cell r="I310">
            <v>-1399.3879416937036</v>
          </cell>
          <cell r="J310">
            <v>102267.7685276048</v>
          </cell>
          <cell r="K310">
            <v>0</v>
          </cell>
          <cell r="L310">
            <v>-5373.3183317820121</v>
          </cell>
          <cell r="M310">
            <v>964.28047850091968</v>
          </cell>
          <cell r="N310">
            <v>36.350828708303801</v>
          </cell>
          <cell r="O310">
            <v>-16.404731573031395</v>
          </cell>
          <cell r="P310">
            <v>0</v>
          </cell>
          <cell r="Q310">
            <v>0</v>
          </cell>
          <cell r="R310">
            <v>0</v>
          </cell>
          <cell r="S310">
            <v>220537.24068496152</v>
          </cell>
          <cell r="T310">
            <v>13658.010000000009</v>
          </cell>
          <cell r="U310">
            <v>511338.84263802401</v>
          </cell>
          <cell r="V310">
            <v>3857.1219140036787</v>
          </cell>
          <cell r="W310">
            <v>0</v>
          </cell>
          <cell r="X310">
            <v>528853.97455202765</v>
          </cell>
          <cell r="Y310">
            <v>302714</v>
          </cell>
          <cell r="Z310">
            <v>0</v>
          </cell>
          <cell r="AA310">
            <v>0</v>
          </cell>
          <cell r="AB310">
            <v>6996.9397084685188</v>
          </cell>
          <cell r="AC310">
            <v>309710.9397084685</v>
          </cell>
          <cell r="AD310" t="str">
            <v>N/A</v>
          </cell>
          <cell r="AE310">
            <v>44022</v>
          </cell>
          <cell r="AF310">
            <v>44022</v>
          </cell>
          <cell r="AG310">
            <v>44022</v>
          </cell>
          <cell r="AH310">
            <v>44022</v>
          </cell>
          <cell r="AI310">
            <v>43057</v>
          </cell>
          <cell r="AJ310">
            <v>0</v>
          </cell>
          <cell r="AK310">
            <v>219145</v>
          </cell>
          <cell r="AL310">
            <v>2685492</v>
          </cell>
          <cell r="AM310">
            <v>220537.24068496152</v>
          </cell>
          <cell r="AN310">
            <v>-78071.010000000009</v>
          </cell>
          <cell r="AO310">
            <v>508199.02484355919</v>
          </cell>
          <cell r="AP310">
            <v>0</v>
          </cell>
          <cell r="AQ310">
            <v>-289055.99</v>
          </cell>
          <cell r="AR310">
            <v>0</v>
          </cell>
          <cell r="AS310">
            <v>0</v>
          </cell>
          <cell r="AT310">
            <v>3047101.2655285206</v>
          </cell>
          <cell r="AU310">
            <v>8.0999341284349754E-5</v>
          </cell>
          <cell r="AV310">
            <v>0</v>
          </cell>
          <cell r="AW310">
            <v>0</v>
          </cell>
          <cell r="AY310">
            <v>0</v>
          </cell>
          <cell r="AZ310">
            <v>0</v>
          </cell>
          <cell r="BA310">
            <v>0</v>
          </cell>
          <cell r="BB310">
            <v>0</v>
          </cell>
          <cell r="BC310">
            <v>0</v>
          </cell>
          <cell r="BD310">
            <v>0</v>
          </cell>
          <cell r="BE310">
            <v>0</v>
          </cell>
          <cell r="BF310">
            <v>0</v>
          </cell>
          <cell r="BG310">
            <v>0</v>
          </cell>
          <cell r="BH310">
            <v>0</v>
          </cell>
          <cell r="BJ310">
            <v>0</v>
          </cell>
          <cell r="BL310">
            <v>0</v>
          </cell>
          <cell r="BM310">
            <v>0</v>
          </cell>
          <cell r="BN310">
            <v>0</v>
          </cell>
          <cell r="BO310">
            <v>0</v>
          </cell>
          <cell r="BQ310">
            <v>0</v>
          </cell>
          <cell r="BR310">
            <v>0</v>
          </cell>
          <cell r="BS310">
            <v>0</v>
          </cell>
          <cell r="BT310">
            <v>0</v>
          </cell>
          <cell r="CB310">
            <v>0</v>
          </cell>
          <cell r="CC310">
            <v>0</v>
          </cell>
          <cell r="CD310">
            <v>0</v>
          </cell>
          <cell r="CE310">
            <v>0</v>
          </cell>
          <cell r="CF310">
            <v>0</v>
          </cell>
          <cell r="CI310">
            <v>0</v>
          </cell>
          <cell r="CJ310">
            <v>0</v>
          </cell>
          <cell r="CK310">
            <v>0</v>
          </cell>
          <cell r="CV310">
            <v>7.0042831531665577E-5</v>
          </cell>
          <cell r="DG310">
            <v>3047101</v>
          </cell>
          <cell r="DR310">
            <v>1313182.8800000004</v>
          </cell>
          <cell r="EC310">
            <v>2.3203934854831485</v>
          </cell>
          <cell r="EN310">
            <v>2.4095909012463064E-2</v>
          </cell>
        </row>
        <row r="311">
          <cell r="B311">
            <v>91151</v>
          </cell>
          <cell r="C311" t="str">
            <v>TOWN OF BLACK MOUNTAIN</v>
          </cell>
          <cell r="D311">
            <v>2.0385357774971462E-4</v>
          </cell>
          <cell r="E311">
            <v>352714.22184187663</v>
          </cell>
          <cell r="F311">
            <v>275019.36767990881</v>
          </cell>
          <cell r="G311">
            <v>-29720</v>
          </cell>
          <cell r="H311">
            <v>-98419.80099352845</v>
          </cell>
          <cell r="I311">
            <v>-4072.7970633954606</v>
          </cell>
          <cell r="J311">
            <v>297641.45804709388</v>
          </cell>
          <cell r="K311">
            <v>0</v>
          </cell>
          <cell r="L311">
            <v>-15638.576316359893</v>
          </cell>
          <cell r="M311">
            <v>2806.4545821188176</v>
          </cell>
          <cell r="N311">
            <v>105.7959297805469</v>
          </cell>
          <cell r="O311">
            <v>-47.744546444760658</v>
          </cell>
          <cell r="P311">
            <v>0</v>
          </cell>
          <cell r="Q311">
            <v>0</v>
          </cell>
          <cell r="R311">
            <v>0</v>
          </cell>
          <cell r="S311">
            <v>780388.37916105019</v>
          </cell>
          <cell r="T311">
            <v>847</v>
          </cell>
          <cell r="U311">
            <v>1488207.2902354694</v>
          </cell>
          <cell r="V311">
            <v>11225.81832847527</v>
          </cell>
          <cell r="W311">
            <v>0</v>
          </cell>
          <cell r="X311">
            <v>1500280.1085639447</v>
          </cell>
          <cell r="Y311">
            <v>149444</v>
          </cell>
          <cell r="Z311">
            <v>0</v>
          </cell>
          <cell r="AA311">
            <v>0</v>
          </cell>
          <cell r="AB311">
            <v>20363.985316977301</v>
          </cell>
          <cell r="AC311">
            <v>169807.98531697731</v>
          </cell>
          <cell r="AD311" t="str">
            <v>N/A</v>
          </cell>
          <cell r="AE311">
            <v>266655</v>
          </cell>
          <cell r="AF311">
            <v>266656</v>
          </cell>
          <cell r="AG311">
            <v>266656</v>
          </cell>
          <cell r="AH311">
            <v>266656</v>
          </cell>
          <cell r="AI311">
            <v>263850</v>
          </cell>
          <cell r="AJ311">
            <v>0</v>
          </cell>
          <cell r="AK311">
            <v>1330473</v>
          </cell>
          <cell r="AL311">
            <v>6937995</v>
          </cell>
          <cell r="AM311">
            <v>780388.37916105019</v>
          </cell>
          <cell r="AN311">
            <v>-180532</v>
          </cell>
          <cell r="AO311">
            <v>1479069.1232469673</v>
          </cell>
          <cell r="AP311">
            <v>0</v>
          </cell>
          <cell r="AQ311">
            <v>-148597</v>
          </cell>
          <cell r="AR311">
            <v>0</v>
          </cell>
          <cell r="AS311">
            <v>0</v>
          </cell>
          <cell r="AT311">
            <v>8868323.5024080183</v>
          </cell>
          <cell r="AU311">
            <v>2.0926258018404994E-4</v>
          </cell>
          <cell r="AV311">
            <v>0</v>
          </cell>
          <cell r="AW311">
            <v>0</v>
          </cell>
          <cell r="AY311">
            <v>0</v>
          </cell>
          <cell r="AZ311">
            <v>0</v>
          </cell>
          <cell r="BA311">
            <v>0</v>
          </cell>
          <cell r="BB311">
            <v>0</v>
          </cell>
          <cell r="BC311">
            <v>0</v>
          </cell>
          <cell r="BD311">
            <v>0</v>
          </cell>
          <cell r="BE311">
            <v>0</v>
          </cell>
          <cell r="BF311">
            <v>0</v>
          </cell>
          <cell r="BG311">
            <v>0</v>
          </cell>
          <cell r="BH311">
            <v>0</v>
          </cell>
          <cell r="BJ311">
            <v>0</v>
          </cell>
          <cell r="BL311">
            <v>0</v>
          </cell>
          <cell r="BM311">
            <v>0</v>
          </cell>
          <cell r="BN311">
            <v>0</v>
          </cell>
          <cell r="BO311">
            <v>0</v>
          </cell>
          <cell r="BQ311">
            <v>0</v>
          </cell>
          <cell r="BR311">
            <v>0</v>
          </cell>
          <cell r="BS311">
            <v>0</v>
          </cell>
          <cell r="BT311">
            <v>0</v>
          </cell>
          <cell r="CB311">
            <v>0</v>
          </cell>
          <cell r="CC311">
            <v>0</v>
          </cell>
          <cell r="CD311">
            <v>0</v>
          </cell>
          <cell r="CE311">
            <v>0</v>
          </cell>
          <cell r="CF311">
            <v>0</v>
          </cell>
          <cell r="CI311">
            <v>0</v>
          </cell>
          <cell r="CJ311">
            <v>0</v>
          </cell>
          <cell r="CK311">
            <v>0</v>
          </cell>
          <cell r="CV311">
            <v>2.0385357774971462E-4</v>
          </cell>
          <cell r="DG311">
            <v>8868324</v>
          </cell>
          <cell r="DR311">
            <v>3061219.0699999989</v>
          </cell>
          <cell r="EC311">
            <v>2.8969909690259454</v>
          </cell>
          <cell r="EN311">
            <v>2.4095909012463064E-2</v>
          </cell>
        </row>
        <row r="312">
          <cell r="B312">
            <v>98101</v>
          </cell>
          <cell r="C312" t="str">
            <v>RUTHERFORD COUNTY</v>
          </cell>
          <cell r="D312">
            <v>9.258285831309454E-4</v>
          </cell>
          <cell r="E312">
            <v>1601899.3233414355</v>
          </cell>
          <cell r="F312">
            <v>1249037.6392867353</v>
          </cell>
          <cell r="G312">
            <v>-25372</v>
          </cell>
          <cell r="H312">
            <v>-446986.83197869762</v>
          </cell>
          <cell r="I312">
            <v>-18497.158481137198</v>
          </cell>
          <cell r="J312">
            <v>1351778.9210601943</v>
          </cell>
          <cell r="K312">
            <v>0</v>
          </cell>
          <cell r="L312">
            <v>-71024.708582436971</v>
          </cell>
          <cell r="M312">
            <v>12745.892900513745</v>
          </cell>
          <cell r="N312">
            <v>480.48651807329804</v>
          </cell>
          <cell r="O312">
            <v>-216.83831245509873</v>
          </cell>
          <cell r="P312">
            <v>0</v>
          </cell>
          <cell r="Q312">
            <v>0</v>
          </cell>
          <cell r="R312">
            <v>0</v>
          </cell>
          <cell r="S312">
            <v>3653844.7257522251</v>
          </cell>
          <cell r="T312">
            <v>79010.629999999888</v>
          </cell>
          <cell r="U312">
            <v>6758894.6053009713</v>
          </cell>
          <cell r="V312">
            <v>50983.571602054981</v>
          </cell>
          <cell r="W312">
            <v>0</v>
          </cell>
          <cell r="X312">
            <v>6888888.8069030261</v>
          </cell>
          <cell r="Y312">
            <v>205870</v>
          </cell>
          <cell r="Z312">
            <v>0</v>
          </cell>
          <cell r="AA312">
            <v>0</v>
          </cell>
          <cell r="AB312">
            <v>92485.792405685977</v>
          </cell>
          <cell r="AC312">
            <v>298355.79240568599</v>
          </cell>
          <cell r="AD312" t="str">
            <v>N/A</v>
          </cell>
          <cell r="AE312">
            <v>1320656</v>
          </cell>
          <cell r="AF312">
            <v>1320656</v>
          </cell>
          <cell r="AG312">
            <v>1320656</v>
          </cell>
          <cell r="AH312">
            <v>1320656</v>
          </cell>
          <cell r="AI312">
            <v>1307910</v>
          </cell>
          <cell r="AJ312">
            <v>0</v>
          </cell>
          <cell r="AK312">
            <v>6590534</v>
          </cell>
          <cell r="AL312">
            <v>30942421</v>
          </cell>
          <cell r="AM312">
            <v>3653844.7257522251</v>
          </cell>
          <cell r="AN312">
            <v>-910108.62999999989</v>
          </cell>
          <cell r="AO312">
            <v>6717392.3844973408</v>
          </cell>
          <cell r="AP312">
            <v>0</v>
          </cell>
          <cell r="AQ312">
            <v>-126859.37000000011</v>
          </cell>
          <cell r="AR312">
            <v>0</v>
          </cell>
          <cell r="AS312">
            <v>0</v>
          </cell>
          <cell r="AT312">
            <v>40276690.110249572</v>
          </cell>
          <cell r="AU312">
            <v>9.3327986549368385E-4</v>
          </cell>
          <cell r="AV312">
            <v>0</v>
          </cell>
          <cell r="AW312">
            <v>0</v>
          </cell>
          <cell r="AY312">
            <v>0</v>
          </cell>
          <cell r="AZ312">
            <v>0</v>
          </cell>
          <cell r="BA312">
            <v>0</v>
          </cell>
          <cell r="BB312">
            <v>0</v>
          </cell>
          <cell r="BC312">
            <v>0</v>
          </cell>
          <cell r="BD312">
            <v>0</v>
          </cell>
          <cell r="BE312">
            <v>0</v>
          </cell>
          <cell r="BF312">
            <v>0</v>
          </cell>
          <cell r="BG312">
            <v>0</v>
          </cell>
          <cell r="BH312">
            <v>0</v>
          </cell>
          <cell r="BJ312">
            <v>0</v>
          </cell>
          <cell r="BL312">
            <v>0</v>
          </cell>
          <cell r="BM312">
            <v>0</v>
          </cell>
          <cell r="BN312">
            <v>0</v>
          </cell>
          <cell r="BO312">
            <v>0</v>
          </cell>
          <cell r="BQ312">
            <v>0</v>
          </cell>
          <cell r="BR312">
            <v>0</v>
          </cell>
          <cell r="BS312">
            <v>0</v>
          </cell>
          <cell r="BT312">
            <v>0</v>
          </cell>
          <cell r="CB312">
            <v>0</v>
          </cell>
          <cell r="CC312">
            <v>0</v>
          </cell>
          <cell r="CD312">
            <v>0</v>
          </cell>
          <cell r="CE312">
            <v>0</v>
          </cell>
          <cell r="CF312">
            <v>0</v>
          </cell>
          <cell r="CI312">
            <v>0</v>
          </cell>
          <cell r="CJ312">
            <v>0</v>
          </cell>
          <cell r="CK312">
            <v>0</v>
          </cell>
          <cell r="CV312">
            <v>9.258285831309454E-4</v>
          </cell>
          <cell r="DG312">
            <v>40276690</v>
          </cell>
          <cell r="DR312">
            <v>14678204.360000007</v>
          </cell>
          <cell r="EC312">
            <v>2.7439793732371758</v>
          </cell>
          <cell r="EN312">
            <v>2.4095909012463064E-2</v>
          </cell>
        </row>
        <row r="313">
          <cell r="B313">
            <v>98103</v>
          </cell>
          <cell r="C313" t="str">
            <v>RUTHERFORD POLK MCDOWELL DIST BRD OF HEALTH</v>
          </cell>
          <cell r="D313">
            <v>1.8631247831975222E-4</v>
          </cell>
          <cell r="E313">
            <v>322364.02978742868</v>
          </cell>
          <cell r="F313">
            <v>251354.62690424477</v>
          </cell>
          <cell r="G313">
            <v>-64418</v>
          </cell>
          <cell r="H313">
            <v>-89951.01896791099</v>
          </cell>
          <cell r="I313">
            <v>-3722.3428842944581</v>
          </cell>
          <cell r="J313">
            <v>272030.14198526251</v>
          </cell>
          <cell r="K313">
            <v>0</v>
          </cell>
          <cell r="L313">
            <v>-14292.915253471296</v>
          </cell>
          <cell r="M313">
            <v>2564.9660617109944</v>
          </cell>
          <cell r="N313">
            <v>96.692449998385001</v>
          </cell>
          <cell r="O313">
            <v>-43.636245547269169</v>
          </cell>
          <cell r="P313">
            <v>0</v>
          </cell>
          <cell r="Q313">
            <v>0</v>
          </cell>
          <cell r="R313">
            <v>0</v>
          </cell>
          <cell r="S313">
            <v>675982.54383742122</v>
          </cell>
          <cell r="T313">
            <v>26595.550000000017</v>
          </cell>
          <cell r="U313">
            <v>1360150.7099263126</v>
          </cell>
          <cell r="V313">
            <v>10259.864246843978</v>
          </cell>
          <cell r="W313">
            <v>0</v>
          </cell>
          <cell r="X313">
            <v>1397006.1241731567</v>
          </cell>
          <cell r="Y313">
            <v>348687</v>
          </cell>
          <cell r="Z313">
            <v>0</v>
          </cell>
          <cell r="AA313">
            <v>0</v>
          </cell>
          <cell r="AB313">
            <v>18611.71442147229</v>
          </cell>
          <cell r="AC313">
            <v>367298.71442147228</v>
          </cell>
          <cell r="AD313" t="str">
            <v>N/A</v>
          </cell>
          <cell r="AE313">
            <v>206455</v>
          </cell>
          <cell r="AF313">
            <v>206454</v>
          </cell>
          <cell r="AG313">
            <v>206454</v>
          </cell>
          <cell r="AH313">
            <v>206454</v>
          </cell>
          <cell r="AI313">
            <v>203889</v>
          </cell>
          <cell r="AJ313">
            <v>0</v>
          </cell>
          <cell r="AK313">
            <v>1029706</v>
          </cell>
          <cell r="AL313">
            <v>6595520</v>
          </cell>
          <cell r="AM313">
            <v>675982.54383742122</v>
          </cell>
          <cell r="AN313">
            <v>-195983.55000000002</v>
          </cell>
          <cell r="AO313">
            <v>1351798.8597516841</v>
          </cell>
          <cell r="AP313">
            <v>0</v>
          </cell>
          <cell r="AQ313">
            <v>-322091.44999999995</v>
          </cell>
          <cell r="AR313">
            <v>0</v>
          </cell>
          <cell r="AS313">
            <v>0</v>
          </cell>
          <cell r="AT313">
            <v>8105226.4035891062</v>
          </cell>
          <cell r="AU313">
            <v>1.9893290443215818E-4</v>
          </cell>
          <cell r="AV313">
            <v>0</v>
          </cell>
          <cell r="AW313">
            <v>0</v>
          </cell>
          <cell r="AY313">
            <v>0</v>
          </cell>
          <cell r="AZ313">
            <v>0</v>
          </cell>
          <cell r="BA313">
            <v>0</v>
          </cell>
          <cell r="BB313">
            <v>0</v>
          </cell>
          <cell r="BC313">
            <v>0</v>
          </cell>
          <cell r="BD313">
            <v>0</v>
          </cell>
          <cell r="BE313">
            <v>0</v>
          </cell>
          <cell r="BF313">
            <v>0</v>
          </cell>
          <cell r="BG313">
            <v>0</v>
          </cell>
          <cell r="BH313">
            <v>0</v>
          </cell>
          <cell r="BJ313">
            <v>0</v>
          </cell>
          <cell r="BL313">
            <v>0</v>
          </cell>
          <cell r="BM313">
            <v>0</v>
          </cell>
          <cell r="BN313">
            <v>0</v>
          </cell>
          <cell r="BO313">
            <v>0</v>
          </cell>
          <cell r="BQ313">
            <v>0</v>
          </cell>
          <cell r="BR313">
            <v>0</v>
          </cell>
          <cell r="BS313">
            <v>0</v>
          </cell>
          <cell r="BT313">
            <v>0</v>
          </cell>
          <cell r="CB313">
            <v>0</v>
          </cell>
          <cell r="CC313">
            <v>0</v>
          </cell>
          <cell r="CD313">
            <v>0</v>
          </cell>
          <cell r="CE313">
            <v>0</v>
          </cell>
          <cell r="CF313">
            <v>0</v>
          </cell>
          <cell r="CI313">
            <v>0</v>
          </cell>
          <cell r="CJ313">
            <v>0</v>
          </cell>
          <cell r="CK313">
            <v>0</v>
          </cell>
          <cell r="CV313">
            <v>1.8631247831975222E-4</v>
          </cell>
          <cell r="DG313">
            <v>8105226</v>
          </cell>
          <cell r="DR313">
            <v>3153137.0500000007</v>
          </cell>
          <cell r="EC313">
            <v>2.5705276591133259</v>
          </cell>
          <cell r="EN313">
            <v>2.4095909012463064E-2</v>
          </cell>
        </row>
        <row r="314">
          <cell r="B314">
            <v>98111</v>
          </cell>
          <cell r="C314" t="str">
            <v>TOWN OF FOREST CITY</v>
          </cell>
          <cell r="D314">
            <v>3.5234750822913259E-4</v>
          </cell>
          <cell r="E314">
            <v>609643.34575254563</v>
          </cell>
          <cell r="F314">
            <v>475352.89783209685</v>
          </cell>
          <cell r="G314">
            <v>-36095</v>
          </cell>
          <cell r="H314">
            <v>-170112.15610379644</v>
          </cell>
          <cell r="I314">
            <v>-7039.5619868502799</v>
          </cell>
          <cell r="J314">
            <v>514453.69390249148</v>
          </cell>
          <cell r="K314">
            <v>0</v>
          </cell>
          <cell r="L314">
            <v>-27030.251115267703</v>
          </cell>
          <cell r="M314">
            <v>4850.7722546909345</v>
          </cell>
          <cell r="N314">
            <v>182.86130982075522</v>
          </cell>
          <cell r="O314">
            <v>-82.523309902345147</v>
          </cell>
          <cell r="P314">
            <v>0</v>
          </cell>
          <cell r="Q314">
            <v>0</v>
          </cell>
          <cell r="R314">
            <v>0</v>
          </cell>
          <cell r="S314">
            <v>1364124.0785358292</v>
          </cell>
          <cell r="T314">
            <v>4384.5199999999604</v>
          </cell>
          <cell r="U314">
            <v>2572268.469512457</v>
          </cell>
          <cell r="V314">
            <v>19403.089018763738</v>
          </cell>
          <cell r="W314">
            <v>0</v>
          </cell>
          <cell r="X314">
            <v>2596056.0785312206</v>
          </cell>
          <cell r="Y314">
            <v>184859</v>
          </cell>
          <cell r="Z314">
            <v>0</v>
          </cell>
          <cell r="AA314">
            <v>0</v>
          </cell>
          <cell r="AB314">
            <v>35197.809934251403</v>
          </cell>
          <cell r="AC314">
            <v>220056.80993425142</v>
          </cell>
          <cell r="AD314" t="str">
            <v>N/A</v>
          </cell>
          <cell r="AE314">
            <v>476170</v>
          </cell>
          <cell r="AF314">
            <v>476170</v>
          </cell>
          <cell r="AG314">
            <v>476170</v>
          </cell>
          <cell r="AH314">
            <v>476170</v>
          </cell>
          <cell r="AI314">
            <v>471319</v>
          </cell>
          <cell r="AJ314">
            <v>0</v>
          </cell>
          <cell r="AK314">
            <v>2375999</v>
          </cell>
          <cell r="AL314">
            <v>11903734</v>
          </cell>
          <cell r="AM314">
            <v>1364124.0785358292</v>
          </cell>
          <cell r="AN314">
            <v>-315543.51999999996</v>
          </cell>
          <cell r="AO314">
            <v>2556473.74859697</v>
          </cell>
          <cell r="AP314">
            <v>0</v>
          </cell>
          <cell r="AQ314">
            <v>-180474.48000000004</v>
          </cell>
          <cell r="AR314">
            <v>0</v>
          </cell>
          <cell r="AS314">
            <v>0</v>
          </cell>
          <cell r="AT314">
            <v>15328313.827132799</v>
          </cell>
          <cell r="AU314">
            <v>3.5903834371338485E-4</v>
          </cell>
          <cell r="AV314">
            <v>0</v>
          </cell>
          <cell r="AW314">
            <v>0</v>
          </cell>
          <cell r="AY314">
            <v>0</v>
          </cell>
          <cell r="AZ314">
            <v>0</v>
          </cell>
          <cell r="BA314">
            <v>0</v>
          </cell>
          <cell r="BB314">
            <v>0</v>
          </cell>
          <cell r="BC314">
            <v>0</v>
          </cell>
          <cell r="BD314">
            <v>0</v>
          </cell>
          <cell r="BE314">
            <v>0</v>
          </cell>
          <cell r="BF314">
            <v>0</v>
          </cell>
          <cell r="BG314">
            <v>0</v>
          </cell>
          <cell r="BH314">
            <v>0</v>
          </cell>
          <cell r="BJ314">
            <v>0</v>
          </cell>
          <cell r="BL314">
            <v>0</v>
          </cell>
          <cell r="BM314">
            <v>0</v>
          </cell>
          <cell r="BN314">
            <v>0</v>
          </cell>
          <cell r="BO314">
            <v>0</v>
          </cell>
          <cell r="BQ314">
            <v>0</v>
          </cell>
          <cell r="BR314">
            <v>0</v>
          </cell>
          <cell r="BS314">
            <v>0</v>
          </cell>
          <cell r="BT314">
            <v>0</v>
          </cell>
          <cell r="CB314">
            <v>0</v>
          </cell>
          <cell r="CC314">
            <v>0</v>
          </cell>
          <cell r="CD314">
            <v>0</v>
          </cell>
          <cell r="CE314">
            <v>0</v>
          </cell>
          <cell r="CF314">
            <v>0</v>
          </cell>
          <cell r="CI314">
            <v>0</v>
          </cell>
          <cell r="CJ314">
            <v>0</v>
          </cell>
          <cell r="CK314">
            <v>0</v>
          </cell>
          <cell r="CV314">
            <v>3.5234750822913259E-4</v>
          </cell>
          <cell r="DG314">
            <v>15328314</v>
          </cell>
          <cell r="DR314">
            <v>5413019.1199999982</v>
          </cell>
          <cell r="EC314">
            <v>2.8317494655367121</v>
          </cell>
          <cell r="EN314">
            <v>2.4095909012463064E-2</v>
          </cell>
        </row>
        <row r="315">
          <cell r="B315">
            <v>98131</v>
          </cell>
          <cell r="C315" t="str">
            <v>TOWN OF LAKE LURE</v>
          </cell>
          <cell r="D315">
            <v>9.9225079978338215E-5</v>
          </cell>
          <cell r="E315">
            <v>171682.52457519859</v>
          </cell>
          <cell r="F315">
            <v>133864.80166237435</v>
          </cell>
          <cell r="G315">
            <v>15977</v>
          </cell>
          <cell r="H315">
            <v>-47905.524802831984</v>
          </cell>
          <cell r="I315">
            <v>-1982.421004389369</v>
          </cell>
          <cell r="J315">
            <v>144876.03212857241</v>
          </cell>
          <cell r="K315">
            <v>0</v>
          </cell>
          <cell r="L315">
            <v>-7612.0272347799328</v>
          </cell>
          <cell r="M315">
            <v>1366.0328331750522</v>
          </cell>
          <cell r="N315">
            <v>51.495832007157965</v>
          </cell>
          <cell r="O315">
            <v>-23.239505981726595</v>
          </cell>
          <cell r="P315">
            <v>0</v>
          </cell>
          <cell r="Q315">
            <v>0</v>
          </cell>
          <cell r="R315">
            <v>0</v>
          </cell>
          <cell r="S315">
            <v>410294.67448334448</v>
          </cell>
          <cell r="T315">
            <v>79884.100000000006</v>
          </cell>
          <cell r="U315">
            <v>724380.16064286197</v>
          </cell>
          <cell r="V315">
            <v>5464.131332700209</v>
          </cell>
          <cell r="W315">
            <v>0</v>
          </cell>
          <cell r="X315">
            <v>809728.3919755622</v>
          </cell>
          <cell r="Y315">
            <v>0</v>
          </cell>
          <cell r="Z315">
            <v>0</v>
          </cell>
          <cell r="AA315">
            <v>0</v>
          </cell>
          <cell r="AB315">
            <v>9912.1050219468452</v>
          </cell>
          <cell r="AC315">
            <v>9912.1050219468452</v>
          </cell>
          <cell r="AD315" t="str">
            <v>N/A</v>
          </cell>
          <cell r="AE315">
            <v>160237</v>
          </cell>
          <cell r="AF315">
            <v>160237</v>
          </cell>
          <cell r="AG315">
            <v>160237</v>
          </cell>
          <cell r="AH315">
            <v>160237</v>
          </cell>
          <cell r="AI315">
            <v>158871</v>
          </cell>
          <cell r="AJ315">
            <v>0</v>
          </cell>
          <cell r="AK315">
            <v>799819</v>
          </cell>
          <cell r="AL315">
            <v>3199476</v>
          </cell>
          <cell r="AM315">
            <v>410294.67448334448</v>
          </cell>
          <cell r="AN315">
            <v>-92959.1</v>
          </cell>
          <cell r="AO315">
            <v>719932.1869536154</v>
          </cell>
          <cell r="AP315">
            <v>0</v>
          </cell>
          <cell r="AQ315">
            <v>79884.100000000006</v>
          </cell>
          <cell r="AR315">
            <v>0</v>
          </cell>
          <cell r="AS315">
            <v>0</v>
          </cell>
          <cell r="AT315">
            <v>4316627.8614369594</v>
          </cell>
          <cell r="AU315">
            <v>9.6502026993711769E-5</v>
          </cell>
          <cell r="AV315">
            <v>0</v>
          </cell>
          <cell r="AW315">
            <v>0</v>
          </cell>
          <cell r="AY315">
            <v>0</v>
          </cell>
          <cell r="AZ315">
            <v>0</v>
          </cell>
          <cell r="BA315">
            <v>0</v>
          </cell>
          <cell r="BB315">
            <v>0</v>
          </cell>
          <cell r="BC315">
            <v>0</v>
          </cell>
          <cell r="BD315">
            <v>0</v>
          </cell>
          <cell r="BE315">
            <v>0</v>
          </cell>
          <cell r="BF315">
            <v>0</v>
          </cell>
          <cell r="BG315">
            <v>0</v>
          </cell>
          <cell r="BH315">
            <v>0</v>
          </cell>
          <cell r="BJ315">
            <v>0</v>
          </cell>
          <cell r="BL315">
            <v>0</v>
          </cell>
          <cell r="BM315">
            <v>0</v>
          </cell>
          <cell r="BN315">
            <v>0</v>
          </cell>
          <cell r="BO315">
            <v>0</v>
          </cell>
          <cell r="BQ315">
            <v>0</v>
          </cell>
          <cell r="BR315">
            <v>0</v>
          </cell>
          <cell r="BS315">
            <v>0</v>
          </cell>
          <cell r="BT315">
            <v>0</v>
          </cell>
          <cell r="CB315">
            <v>0</v>
          </cell>
          <cell r="CC315">
            <v>0</v>
          </cell>
          <cell r="CD315">
            <v>0</v>
          </cell>
          <cell r="CE315">
            <v>0</v>
          </cell>
          <cell r="CF315">
            <v>0</v>
          </cell>
          <cell r="CI315">
            <v>0</v>
          </cell>
          <cell r="CJ315">
            <v>0</v>
          </cell>
          <cell r="CK315">
            <v>0</v>
          </cell>
          <cell r="CV315">
            <v>9.9225079978338215E-5</v>
          </cell>
          <cell r="DG315">
            <v>4316628</v>
          </cell>
          <cell r="DR315">
            <v>1643984.0100000002</v>
          </cell>
          <cell r="EC315">
            <v>2.625711669786861</v>
          </cell>
          <cell r="EN315">
            <v>2.4095909012463064E-2</v>
          </cell>
        </row>
        <row r="316">
          <cell r="B316">
            <v>99401</v>
          </cell>
          <cell r="C316" t="str">
            <v>WASHINGTON COUNTY</v>
          </cell>
          <cell r="D316">
            <v>3.0393401755955164E-4</v>
          </cell>
          <cell r="E316">
            <v>525876.71836896474</v>
          </cell>
          <cell r="F316">
            <v>410038.13741384877</v>
          </cell>
          <cell r="G316">
            <v>-33120</v>
          </cell>
          <cell r="H316">
            <v>-146738.29055922237</v>
          </cell>
          <cell r="I316">
            <v>-6072.3073288531441</v>
          </cell>
          <cell r="J316">
            <v>443766.37945302197</v>
          </cell>
          <cell r="K316">
            <v>0</v>
          </cell>
          <cell r="L316">
            <v>-23316.222267036323</v>
          </cell>
          <cell r="M316">
            <v>4184.2631640688924</v>
          </cell>
          <cell r="N316">
            <v>157.73567643305611</v>
          </cell>
          <cell r="O316">
            <v>-71.184386252622588</v>
          </cell>
          <cell r="P316">
            <v>0</v>
          </cell>
          <cell r="Q316">
            <v>0</v>
          </cell>
          <cell r="R316">
            <v>0</v>
          </cell>
          <cell r="S316">
            <v>1174705.2295349727</v>
          </cell>
          <cell r="T316">
            <v>41421.440000000002</v>
          </cell>
          <cell r="U316">
            <v>2218831.8972651102</v>
          </cell>
          <cell r="V316">
            <v>16737.052656275569</v>
          </cell>
          <cell r="W316">
            <v>0</v>
          </cell>
          <cell r="X316">
            <v>2276990.3899213858</v>
          </cell>
          <cell r="Y316">
            <v>207021</v>
          </cell>
          <cell r="Z316">
            <v>0</v>
          </cell>
          <cell r="AA316">
            <v>0</v>
          </cell>
          <cell r="AB316">
            <v>30361.536644265718</v>
          </cell>
          <cell r="AC316">
            <v>237382.53664426573</v>
          </cell>
          <cell r="AD316" t="str">
            <v>N/A</v>
          </cell>
          <cell r="AE316">
            <v>408758</v>
          </cell>
          <cell r="AF316">
            <v>408758</v>
          </cell>
          <cell r="AG316">
            <v>408758</v>
          </cell>
          <cell r="AH316">
            <v>408758</v>
          </cell>
          <cell r="AI316">
            <v>404574</v>
          </cell>
          <cell r="AJ316">
            <v>0</v>
          </cell>
          <cell r="AK316">
            <v>2039606</v>
          </cell>
          <cell r="AL316">
            <v>10325203</v>
          </cell>
          <cell r="AM316">
            <v>1174705.2295349727</v>
          </cell>
          <cell r="AN316">
            <v>-317353.44</v>
          </cell>
          <cell r="AO316">
            <v>2205207.4132771199</v>
          </cell>
          <cell r="AP316">
            <v>0</v>
          </cell>
          <cell r="AQ316">
            <v>-165599.56</v>
          </cell>
          <cell r="AR316">
            <v>0</v>
          </cell>
          <cell r="AS316">
            <v>0</v>
          </cell>
          <cell r="AT316">
            <v>13222162.642812092</v>
          </cell>
          <cell r="AU316">
            <v>3.1142695851709573E-4</v>
          </cell>
          <cell r="AV316">
            <v>0</v>
          </cell>
          <cell r="AW316">
            <v>0</v>
          </cell>
          <cell r="AY316">
            <v>0</v>
          </cell>
          <cell r="AZ316">
            <v>0</v>
          </cell>
          <cell r="BA316">
            <v>0</v>
          </cell>
          <cell r="BB316">
            <v>0</v>
          </cell>
          <cell r="BC316">
            <v>0</v>
          </cell>
          <cell r="BD316">
            <v>0</v>
          </cell>
          <cell r="BE316">
            <v>0</v>
          </cell>
          <cell r="BF316">
            <v>0</v>
          </cell>
          <cell r="BG316">
            <v>0</v>
          </cell>
          <cell r="BH316">
            <v>0</v>
          </cell>
          <cell r="BJ316">
            <v>0</v>
          </cell>
          <cell r="BL316">
            <v>0</v>
          </cell>
          <cell r="BM316">
            <v>0</v>
          </cell>
          <cell r="BN316">
            <v>0</v>
          </cell>
          <cell r="BO316">
            <v>0</v>
          </cell>
          <cell r="BQ316">
            <v>0</v>
          </cell>
          <cell r="BR316">
            <v>0</v>
          </cell>
          <cell r="BS316">
            <v>0</v>
          </cell>
          <cell r="BT316">
            <v>0</v>
          </cell>
          <cell r="CB316">
            <v>0</v>
          </cell>
          <cell r="CC316">
            <v>0</v>
          </cell>
          <cell r="CD316">
            <v>0</v>
          </cell>
          <cell r="CE316">
            <v>0</v>
          </cell>
          <cell r="CF316">
            <v>0</v>
          </cell>
          <cell r="CI316">
            <v>0</v>
          </cell>
          <cell r="CJ316">
            <v>0</v>
          </cell>
          <cell r="CK316">
            <v>0</v>
          </cell>
          <cell r="CV316">
            <v>3.0393401755955164E-4</v>
          </cell>
          <cell r="DG316">
            <v>13222163</v>
          </cell>
          <cell r="DR316">
            <v>5152816.6399999987</v>
          </cell>
          <cell r="EC316">
            <v>2.5660068897774719</v>
          </cell>
          <cell r="EN316">
            <v>2.4095909012463064E-2</v>
          </cell>
        </row>
        <row r="317">
          <cell r="B317">
            <v>99521</v>
          </cell>
          <cell r="C317" t="str">
            <v>TOWN OF BLOWING ROCK</v>
          </cell>
          <cell r="D317">
            <v>1.3525538694290887E-4</v>
          </cell>
          <cell r="E317">
            <v>234023.35677455043</v>
          </cell>
          <cell r="F317">
            <v>182473.37821075972</v>
          </cell>
          <cell r="G317">
            <v>-56873</v>
          </cell>
          <cell r="H317">
            <v>-65300.832161835402</v>
          </cell>
          <cell r="I317">
            <v>-2702.2716443359905</v>
          </cell>
          <cell r="J317">
            <v>197482.97293971636</v>
          </cell>
          <cell r="K317">
            <v>0</v>
          </cell>
          <cell r="L317">
            <v>-10376.083237069548</v>
          </cell>
          <cell r="M317">
            <v>1862.0624893237209</v>
          </cell>
          <cell r="N317">
            <v>70.194840715630846</v>
          </cell>
          <cell r="O317">
            <v>-31.678164175898686</v>
          </cell>
          <cell r="P317">
            <v>0</v>
          </cell>
          <cell r="Q317">
            <v>0</v>
          </cell>
          <cell r="R317">
            <v>0</v>
          </cell>
          <cell r="S317">
            <v>480628.100047649</v>
          </cell>
          <cell r="T317">
            <v>4920.0599999999977</v>
          </cell>
          <cell r="U317">
            <v>987414.86469858186</v>
          </cell>
          <cell r="V317">
            <v>7448.2499572948836</v>
          </cell>
          <cell r="W317">
            <v>0</v>
          </cell>
          <cell r="X317">
            <v>999783.17465587682</v>
          </cell>
          <cell r="Y317">
            <v>289284</v>
          </cell>
          <cell r="Z317">
            <v>0</v>
          </cell>
          <cell r="AA317">
            <v>0</v>
          </cell>
          <cell r="AB317">
            <v>13511.358221679951</v>
          </cell>
          <cell r="AC317">
            <v>302795.35822167993</v>
          </cell>
          <cell r="AD317" t="str">
            <v>N/A</v>
          </cell>
          <cell r="AE317">
            <v>139770</v>
          </cell>
          <cell r="AF317">
            <v>139770</v>
          </cell>
          <cell r="AG317">
            <v>139770</v>
          </cell>
          <cell r="AH317">
            <v>139770</v>
          </cell>
          <cell r="AI317">
            <v>137908</v>
          </cell>
          <cell r="AJ317">
            <v>0</v>
          </cell>
          <cell r="AK317">
            <v>696988</v>
          </cell>
          <cell r="AL317">
            <v>4831465</v>
          </cell>
          <cell r="AM317">
            <v>480628.100047649</v>
          </cell>
          <cell r="AN317">
            <v>-125012.06</v>
          </cell>
          <cell r="AO317">
            <v>981351.75643419684</v>
          </cell>
          <cell r="AP317">
            <v>0</v>
          </cell>
          <cell r="AQ317">
            <v>-284363.94</v>
          </cell>
          <cell r="AR317">
            <v>0</v>
          </cell>
          <cell r="AS317">
            <v>0</v>
          </cell>
          <cell r="AT317">
            <v>5884068.8564818455</v>
          </cell>
          <cell r="AU317">
            <v>1.4572579770305455E-4</v>
          </cell>
          <cell r="AV317">
            <v>0</v>
          </cell>
          <cell r="AW317">
            <v>0</v>
          </cell>
          <cell r="AY317">
            <v>0</v>
          </cell>
          <cell r="AZ317">
            <v>0</v>
          </cell>
          <cell r="BA317">
            <v>0</v>
          </cell>
          <cell r="BB317">
            <v>0</v>
          </cell>
          <cell r="BC317">
            <v>0</v>
          </cell>
          <cell r="BD317">
            <v>0</v>
          </cell>
          <cell r="BE317">
            <v>0</v>
          </cell>
          <cell r="BF317">
            <v>0</v>
          </cell>
          <cell r="BG317">
            <v>0</v>
          </cell>
          <cell r="BH317">
            <v>0</v>
          </cell>
          <cell r="BJ317">
            <v>0</v>
          </cell>
          <cell r="BL317">
            <v>0</v>
          </cell>
          <cell r="BM317">
            <v>0</v>
          </cell>
          <cell r="BN317">
            <v>0</v>
          </cell>
          <cell r="BO317">
            <v>0</v>
          </cell>
          <cell r="BQ317">
            <v>0</v>
          </cell>
          <cell r="BR317">
            <v>0</v>
          </cell>
          <cell r="BS317">
            <v>0</v>
          </cell>
          <cell r="BT317">
            <v>0</v>
          </cell>
          <cell r="CB317">
            <v>0</v>
          </cell>
          <cell r="CC317">
            <v>0</v>
          </cell>
          <cell r="CD317">
            <v>0</v>
          </cell>
          <cell r="CE317">
            <v>0</v>
          </cell>
          <cell r="CF317">
            <v>0</v>
          </cell>
          <cell r="CI317">
            <v>0</v>
          </cell>
          <cell r="CJ317">
            <v>0</v>
          </cell>
          <cell r="CK317">
            <v>0</v>
          </cell>
          <cell r="CV317">
            <v>1.3525538694290887E-4</v>
          </cell>
          <cell r="DG317">
            <v>5884069</v>
          </cell>
          <cell r="DR317">
            <v>1946333.6400000004</v>
          </cell>
          <cell r="EC317">
            <v>3.0231553722721447</v>
          </cell>
          <cell r="EN317">
            <v>2.4095909012463064E-2</v>
          </cell>
        </row>
        <row r="318">
          <cell r="B318">
            <v>99831</v>
          </cell>
          <cell r="C318" t="str">
            <v>TOWN OF BLACK CREEK</v>
          </cell>
          <cell r="D318">
            <v>1.7238230840836887E-5</v>
          </cell>
          <cell r="E318">
            <v>29826.158775694741</v>
          </cell>
          <cell r="F318">
            <v>23256.140010394789</v>
          </cell>
          <cell r="G318">
            <v>3924</v>
          </cell>
          <cell r="H318">
            <v>-8322.5581202145277</v>
          </cell>
          <cell r="I318">
            <v>-344.40315800045761</v>
          </cell>
          <cell r="J318">
            <v>25169.105287514409</v>
          </cell>
          <cell r="K318">
            <v>0</v>
          </cell>
          <cell r="L318">
            <v>-1322.4265746978474</v>
          </cell>
          <cell r="M318">
            <v>237.31892500943033</v>
          </cell>
          <cell r="N318">
            <v>8.9462970417775267</v>
          </cell>
          <cell r="O318">
            <v>-4.0373660452324076</v>
          </cell>
          <cell r="P318">
            <v>0</v>
          </cell>
          <cell r="Q318">
            <v>0</v>
          </cell>
          <cell r="R318">
            <v>0</v>
          </cell>
          <cell r="S318">
            <v>72428.244076697083</v>
          </cell>
          <cell r="T318">
            <v>19617.890000000003</v>
          </cell>
          <cell r="U318">
            <v>125845.52643757204</v>
          </cell>
          <cell r="V318">
            <v>949.27570003772132</v>
          </cell>
          <cell r="W318">
            <v>0</v>
          </cell>
          <cell r="X318">
            <v>146412.69213760976</v>
          </cell>
          <cell r="Y318">
            <v>0</v>
          </cell>
          <cell r="Z318">
            <v>0</v>
          </cell>
          <cell r="AA318">
            <v>0</v>
          </cell>
          <cell r="AB318">
            <v>1722.015790002288</v>
          </cell>
          <cell r="AC318">
            <v>1722.015790002288</v>
          </cell>
          <cell r="AD318" t="str">
            <v>N/A</v>
          </cell>
          <cell r="AE318">
            <v>28986</v>
          </cell>
          <cell r="AF318">
            <v>28986</v>
          </cell>
          <cell r="AG318">
            <v>28986</v>
          </cell>
          <cell r="AH318">
            <v>28986</v>
          </cell>
          <cell r="AI318">
            <v>28749</v>
          </cell>
          <cell r="AJ318">
            <v>0</v>
          </cell>
          <cell r="AK318">
            <v>144693</v>
          </cell>
          <cell r="AL318">
            <v>552369</v>
          </cell>
          <cell r="AM318">
            <v>72428.244076697083</v>
          </cell>
          <cell r="AN318">
            <v>-19565.890000000003</v>
          </cell>
          <cell r="AO318">
            <v>125072.78634760749</v>
          </cell>
          <cell r="AP318">
            <v>0</v>
          </cell>
          <cell r="AQ318">
            <v>19617.890000000003</v>
          </cell>
          <cell r="AR318">
            <v>0</v>
          </cell>
          <cell r="AS318">
            <v>0</v>
          </cell>
          <cell r="AT318">
            <v>749922.03042430454</v>
          </cell>
          <cell r="AU318">
            <v>1.6660467659682047E-5</v>
          </cell>
          <cell r="AV318">
            <v>0</v>
          </cell>
          <cell r="AW318">
            <v>0</v>
          </cell>
          <cell r="AY318">
            <v>0</v>
          </cell>
          <cell r="AZ318">
            <v>0</v>
          </cell>
          <cell r="BA318">
            <v>0</v>
          </cell>
          <cell r="BB318">
            <v>0</v>
          </cell>
          <cell r="BC318">
            <v>0</v>
          </cell>
          <cell r="BD318">
            <v>0</v>
          </cell>
          <cell r="BE318">
            <v>0</v>
          </cell>
          <cell r="BF318">
            <v>0</v>
          </cell>
          <cell r="BG318">
            <v>0</v>
          </cell>
          <cell r="BH318">
            <v>0</v>
          </cell>
          <cell r="BJ318">
            <v>0</v>
          </cell>
          <cell r="BL318">
            <v>0</v>
          </cell>
          <cell r="BM318">
            <v>0</v>
          </cell>
          <cell r="BN318">
            <v>0</v>
          </cell>
          <cell r="BO318">
            <v>0</v>
          </cell>
          <cell r="BQ318">
            <v>0</v>
          </cell>
          <cell r="BR318">
            <v>0</v>
          </cell>
          <cell r="BS318">
            <v>0</v>
          </cell>
          <cell r="BT318">
            <v>0</v>
          </cell>
          <cell r="CB318">
            <v>0</v>
          </cell>
          <cell r="CC318">
            <v>0</v>
          </cell>
          <cell r="CD318">
            <v>0</v>
          </cell>
          <cell r="CE318">
            <v>0</v>
          </cell>
          <cell r="CF318">
            <v>0</v>
          </cell>
          <cell r="CI318">
            <v>0</v>
          </cell>
          <cell r="CJ318">
            <v>0</v>
          </cell>
          <cell r="CK318">
            <v>0</v>
          </cell>
          <cell r="CV318">
            <v>1.7238230840836887E-5</v>
          </cell>
          <cell r="DG318">
            <v>749922</v>
          </cell>
          <cell r="DR318">
            <v>277867.58999999997</v>
          </cell>
          <cell r="EC318">
            <v>2.6988465981225089</v>
          </cell>
          <cell r="EN318">
            <v>2.4095909012463064E-2</v>
          </cell>
        </row>
      </sheetData>
      <sheetData sheetId="24"/>
      <sheetData sheetId="25"/>
      <sheetData sheetId="26"/>
      <sheetData sheetId="27">
        <row r="4">
          <cell r="D4">
            <v>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30">
          <cell r="D30">
            <v>42551</v>
          </cell>
          <cell r="E30">
            <v>42185</v>
          </cell>
        </row>
        <row r="31">
          <cell r="D31">
            <v>42551</v>
          </cell>
          <cell r="E31">
            <v>42185</v>
          </cell>
          <cell r="F31">
            <v>41820</v>
          </cell>
        </row>
        <row r="32">
          <cell r="D32">
            <v>42369</v>
          </cell>
          <cell r="E32">
            <v>42004</v>
          </cell>
        </row>
        <row r="33">
          <cell r="D33">
            <v>42369</v>
          </cell>
          <cell r="E33">
            <v>42004</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row>
        <row r="41">
          <cell r="D41">
            <v>0</v>
          </cell>
        </row>
        <row r="47">
          <cell r="D47">
            <v>3.7999999999999999E-2</v>
          </cell>
          <cell r="E47">
            <v>2.8500000000000001E-2</v>
          </cell>
          <cell r="F47">
            <v>2.8500000000000001E-2</v>
          </cell>
          <cell r="G47">
            <v>3.85E-2</v>
          </cell>
          <cell r="H47">
            <v>1.8499999999999999E-2</v>
          </cell>
          <cell r="I47">
            <v>3.7999999999999999E-2</v>
          </cell>
        </row>
        <row r="52">
          <cell r="D52">
            <v>42916</v>
          </cell>
          <cell r="E52">
            <v>42551</v>
          </cell>
        </row>
        <row r="53">
          <cell r="E53">
            <v>7.2499999999999995E-2</v>
          </cell>
        </row>
        <row r="54">
          <cell r="D54">
            <v>6</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10740 North Gessner Drive, Suite 320</v>
          </cell>
          <cell r="M82" t="str">
            <v>Houston, TX  77064-1187</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Results"/>
      <sheetName val="GainLoss"/>
      <sheetName val="Reconciliation"/>
      <sheetName val="GASB 25 26 --&gt;"/>
      <sheetName val="NPO"/>
      <sheetName val="GASB 25 27 (1)"/>
      <sheetName val="GASB 25 27 (2)"/>
      <sheetName val="GASB 25 27 (3)"/>
      <sheetName val="GASB 25 27 (4.1)"/>
      <sheetName val="GASB 25 27 (4.2)"/>
      <sheetName val="GASB 25 27 (5.1)"/>
      <sheetName val="GASB 25 27 (5.2)"/>
      <sheetName val="GASB 25 27 (6)"/>
      <sheetName val="GASB 67 --&gt;"/>
      <sheetName val="NPL"/>
      <sheetName val="GASB 67 (1.1)"/>
      <sheetName val="GASB 67 (1.2)"/>
      <sheetName val="GASB 67 (2)"/>
      <sheetName val="68 - FutWorkLife"/>
      <sheetName val="68 - Collect Pens Expense"/>
      <sheetName val="68 - Collect Amort Experience"/>
      <sheetName val="68 - Collect Amort Assump"/>
      <sheetName val="68 - Collect Amort AssetRtn"/>
      <sheetName val="Report --&gt;"/>
      <sheetName val="Executive Summary"/>
      <sheetName val="Exec Summary Table"/>
      <sheetName val="Table 1"/>
      <sheetName val="Table 2"/>
      <sheetName val="Table 3"/>
      <sheetName val="Table 4"/>
      <sheetName val="Table 5-6"/>
      <sheetName val="Table 7"/>
      <sheetName val="Table 8"/>
      <sheetName val="Table 9"/>
      <sheetName val="Table 10"/>
      <sheetName val="Table 11"/>
      <sheetName val="Table 12"/>
      <sheetName val="Table 13-14"/>
      <sheetName val="Table 15"/>
      <sheetName val="Table 16"/>
      <sheetName val="Table 17"/>
      <sheetName val="Table 18"/>
      <sheetName val="Table 19"/>
      <sheetName val="Table 20"/>
      <sheetName val="Table 21"/>
      <sheetName val="Table 22"/>
      <sheetName val="Table 23"/>
      <sheetName val="Table 24"/>
      <sheetName val="Table 25"/>
      <sheetName val="Table 26"/>
      <sheetName val="Table 27"/>
      <sheetName val="GASB 68 (1)"/>
      <sheetName val="GASB 68 (2)"/>
      <sheetName val="GASB 68 (3)"/>
      <sheetName val="GASB 68 (4)"/>
      <sheetName val="GASB 68 (5)"/>
    </sheetNames>
    <sheetDataSet>
      <sheetData sheetId="0" refreshError="1"/>
      <sheetData sheetId="1"/>
      <sheetData sheetId="2" refreshError="1"/>
      <sheetData sheetId="3">
        <row r="36">
          <cell r="D36">
            <v>0</v>
          </cell>
          <cell r="E36">
            <v>0</v>
          </cell>
        </row>
        <row r="37">
          <cell r="D37">
            <v>0</v>
          </cell>
          <cell r="E37">
            <v>58602290.280000001</v>
          </cell>
        </row>
        <row r="38">
          <cell r="D38">
            <v>0</v>
          </cell>
          <cell r="E38">
            <v>0</v>
          </cell>
        </row>
        <row r="39">
          <cell r="D39">
            <v>0</v>
          </cell>
          <cell r="E39">
            <v>0</v>
          </cell>
        </row>
        <row r="40">
          <cell r="D40" t="str">
            <v>C</v>
          </cell>
          <cell r="E40">
            <v>4174781.91</v>
          </cell>
        </row>
        <row r="41">
          <cell r="D41">
            <v>0</v>
          </cell>
          <cell r="E41">
            <v>0</v>
          </cell>
        </row>
        <row r="42">
          <cell r="D42">
            <v>0</v>
          </cell>
          <cell r="E42">
            <v>2169880.4900000002</v>
          </cell>
        </row>
        <row r="43">
          <cell r="D43" t="str">
            <v>C</v>
          </cell>
          <cell r="E43">
            <v>0</v>
          </cell>
        </row>
        <row r="44">
          <cell r="D44" t="str">
            <v>C</v>
          </cell>
          <cell r="E44">
            <v>619714.9</v>
          </cell>
        </row>
        <row r="45">
          <cell r="D45" t="str">
            <v>C</v>
          </cell>
          <cell r="E45">
            <v>21864.04</v>
          </cell>
        </row>
        <row r="46">
          <cell r="D46" t="str">
            <v>C</v>
          </cell>
          <cell r="E46">
            <v>0</v>
          </cell>
        </row>
        <row r="47">
          <cell r="D47">
            <v>0</v>
          </cell>
          <cell r="E47">
            <v>0</v>
          </cell>
        </row>
        <row r="48">
          <cell r="D48">
            <v>0</v>
          </cell>
          <cell r="E48">
            <v>6986241.3400000008</v>
          </cell>
        </row>
        <row r="49">
          <cell r="D49">
            <v>0</v>
          </cell>
          <cell r="E49">
            <v>0</v>
          </cell>
        </row>
        <row r="50">
          <cell r="D50">
            <v>0</v>
          </cell>
          <cell r="E50">
            <v>0</v>
          </cell>
        </row>
        <row r="51">
          <cell r="D51">
            <v>0</v>
          </cell>
          <cell r="E51">
            <v>6315736.2199999997</v>
          </cell>
        </row>
        <row r="52">
          <cell r="D52" t="str">
            <v>P</v>
          </cell>
          <cell r="E52">
            <v>48024.93</v>
          </cell>
        </row>
        <row r="53">
          <cell r="D53">
            <v>0</v>
          </cell>
          <cell r="E53">
            <v>770.84</v>
          </cell>
        </row>
        <row r="54">
          <cell r="D54" t="str">
            <v>P</v>
          </cell>
          <cell r="E54">
            <v>2517.48</v>
          </cell>
        </row>
        <row r="55">
          <cell r="D55" t="str">
            <v>C N</v>
          </cell>
          <cell r="E55">
            <v>0</v>
          </cell>
        </row>
        <row r="56">
          <cell r="D56">
            <v>0</v>
          </cell>
          <cell r="E56">
            <v>0</v>
          </cell>
        </row>
        <row r="57">
          <cell r="D57">
            <v>0</v>
          </cell>
          <cell r="E57">
            <v>6367049.4699999997</v>
          </cell>
        </row>
        <row r="58">
          <cell r="D58">
            <v>0</v>
          </cell>
          <cell r="E58">
            <v>0</v>
          </cell>
        </row>
        <row r="59">
          <cell r="D59">
            <v>0</v>
          </cell>
          <cell r="E59">
            <v>59221482.150000006</v>
          </cell>
        </row>
        <row r="61">
          <cell r="D61">
            <v>0</v>
          </cell>
          <cell r="E61">
            <v>0</v>
          </cell>
        </row>
        <row r="62">
          <cell r="D62">
            <v>0</v>
          </cell>
          <cell r="E62">
            <v>407496806.56</v>
          </cell>
        </row>
        <row r="63">
          <cell r="D63">
            <v>0</v>
          </cell>
          <cell r="E63">
            <v>0</v>
          </cell>
        </row>
        <row r="64">
          <cell r="D64">
            <v>0</v>
          </cell>
          <cell r="E64">
            <v>0</v>
          </cell>
        </row>
        <row r="65">
          <cell r="D65" t="str">
            <v>C</v>
          </cell>
          <cell r="E65">
            <v>18981031.059999999</v>
          </cell>
        </row>
        <row r="66">
          <cell r="D66">
            <v>0</v>
          </cell>
          <cell r="E66">
            <v>0</v>
          </cell>
        </row>
        <row r="67">
          <cell r="D67">
            <v>0</v>
          </cell>
          <cell r="E67">
            <v>56183067.259999998</v>
          </cell>
        </row>
        <row r="68">
          <cell r="D68" t="str">
            <v>E</v>
          </cell>
          <cell r="E68">
            <v>2725.97</v>
          </cell>
        </row>
        <row r="69">
          <cell r="D69" t="str">
            <v>E</v>
          </cell>
          <cell r="E69">
            <v>567.48</v>
          </cell>
        </row>
        <row r="70">
          <cell r="D70" t="str">
            <v>C</v>
          </cell>
          <cell r="E70">
            <v>255.8</v>
          </cell>
        </row>
        <row r="71">
          <cell r="D71">
            <v>0</v>
          </cell>
          <cell r="E71">
            <v>0</v>
          </cell>
        </row>
        <row r="72">
          <cell r="D72">
            <v>0</v>
          </cell>
          <cell r="E72">
            <v>6315736.2199999997</v>
          </cell>
        </row>
        <row r="73">
          <cell r="D73" t="str">
            <v>C</v>
          </cell>
          <cell r="E73">
            <v>829577.94</v>
          </cell>
        </row>
        <row r="74">
          <cell r="D74" t="str">
            <v>C</v>
          </cell>
          <cell r="E74">
            <v>19234.8</v>
          </cell>
        </row>
        <row r="75">
          <cell r="D75" t="str">
            <v>C</v>
          </cell>
          <cell r="E75">
            <v>0</v>
          </cell>
        </row>
        <row r="76">
          <cell r="D76">
            <v>0</v>
          </cell>
          <cell r="E76">
            <v>0</v>
          </cell>
        </row>
        <row r="77">
          <cell r="D77">
            <v>0</v>
          </cell>
          <cell r="E77">
            <v>82332196.529999986</v>
          </cell>
        </row>
        <row r="78">
          <cell r="D78">
            <v>0</v>
          </cell>
          <cell r="E78">
            <v>0</v>
          </cell>
        </row>
        <row r="79">
          <cell r="D79">
            <v>0</v>
          </cell>
          <cell r="E79">
            <v>0</v>
          </cell>
        </row>
        <row r="80">
          <cell r="D80" t="str">
            <v>P</v>
          </cell>
          <cell r="E80">
            <v>34616568.490000002</v>
          </cell>
        </row>
        <row r="81">
          <cell r="D81">
            <v>0</v>
          </cell>
          <cell r="E81">
            <v>2169880.4900000002</v>
          </cell>
        </row>
        <row r="82">
          <cell r="D82" t="str">
            <v>P</v>
          </cell>
          <cell r="E82">
            <v>0</v>
          </cell>
        </row>
        <row r="83">
          <cell r="D83" t="str">
            <v>P</v>
          </cell>
          <cell r="E83">
            <v>274986</v>
          </cell>
        </row>
        <row r="84">
          <cell r="D84" t="str">
            <v>P</v>
          </cell>
          <cell r="E84">
            <v>20029.990000000002</v>
          </cell>
        </row>
        <row r="85">
          <cell r="D85">
            <v>0</v>
          </cell>
          <cell r="E85">
            <v>0</v>
          </cell>
        </row>
        <row r="86">
          <cell r="D86">
            <v>0</v>
          </cell>
          <cell r="E86">
            <v>0</v>
          </cell>
        </row>
        <row r="87">
          <cell r="D87">
            <v>0</v>
          </cell>
          <cell r="E87">
            <v>37081464.970000006</v>
          </cell>
        </row>
        <row r="88">
          <cell r="D88">
            <v>0</v>
          </cell>
          <cell r="E88">
            <v>0</v>
          </cell>
        </row>
        <row r="89">
          <cell r="D89">
            <v>0</v>
          </cell>
          <cell r="E89">
            <v>452747538.11999995</v>
          </cell>
        </row>
      </sheetData>
      <sheetData sheetId="4">
        <row r="39">
          <cell r="L39">
            <v>556951494</v>
          </cell>
        </row>
      </sheetData>
      <sheetData sheetId="5">
        <row r="5">
          <cell r="J5">
            <v>41639</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Results"/>
      <sheetName val="GainLoss"/>
      <sheetName val="Reconciliation"/>
      <sheetName val="ProVal GainLoss"/>
      <sheetName val="NPO"/>
      <sheetName val="NPL"/>
      <sheetName val="68 - FutWorkLife"/>
      <sheetName val="68 - Collect Pens Expense"/>
      <sheetName val="68 - Collect Amort Experience"/>
      <sheetName val="68 - Collect Amort Assump"/>
      <sheetName val="68 - Collect Amort AssetRtn"/>
      <sheetName val="Report --&gt;"/>
      <sheetName val="Executive Summary"/>
      <sheetName val="Exec Summary Table"/>
      <sheetName val="Table 1"/>
      <sheetName val="Table 2"/>
      <sheetName val="Table 3"/>
      <sheetName val="Table 4"/>
      <sheetName val="Table 5"/>
      <sheetName val="Table 6-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GASB 25 26 --&gt;"/>
      <sheetName val="GASB 25 27 (1)"/>
      <sheetName val="GASB 25 27 (2)"/>
      <sheetName val="GASB 25 27 (3.1)"/>
      <sheetName val="GASB 25 27 (3.2)"/>
      <sheetName val="GASB 25 27 (4)"/>
      <sheetName val="GASB 25 27 (5)"/>
      <sheetName val="GASB 67 --&gt;"/>
      <sheetName val="GASB 67 (1.1)"/>
      <sheetName val="GASB 67 (1.2)"/>
      <sheetName val="GASB 67 (2)"/>
      <sheetName val="GASB 68 (1)"/>
      <sheetName val="GASB 68 (2)"/>
      <sheetName val="GASB 68 (3)"/>
      <sheetName val="GASB 68 (4)"/>
      <sheetName val="GASB 68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O"/>
      <sheetName val="GainLoss"/>
      <sheetName val="GainLoss V2"/>
      <sheetName val="Reconciliation"/>
      <sheetName val="Results"/>
      <sheetName val="Liabilities"/>
      <sheetName val="ProVal"/>
      <sheetName val="Membership"/>
      <sheetName val="Assets"/>
      <sheetName val="Flow - Experience"/>
      <sheetName val="Flow - Final"/>
      <sheetName val="New Retiree ProVal"/>
      <sheetName val="New Active ProVal"/>
    </sheetNames>
    <sheetDataSet>
      <sheetData sheetId="0"/>
      <sheetData sheetId="1"/>
      <sheetData sheetId="2"/>
      <sheetData sheetId="3"/>
      <sheetData sheetId="4"/>
      <sheetData sheetId="5"/>
      <sheetData sheetId="6">
        <row r="6">
          <cell r="B6" t="str">
            <v>R_Teachers_Correct Groups</v>
          </cell>
          <cell r="C6">
            <v>0</v>
          </cell>
          <cell r="D6">
            <v>0</v>
          </cell>
          <cell r="E6">
            <v>0</v>
          </cell>
          <cell r="F6">
            <v>0</v>
          </cell>
          <cell r="G6">
            <v>68735</v>
          </cell>
          <cell r="H6">
            <v>1845314465</v>
          </cell>
          <cell r="I6">
            <v>0</v>
          </cell>
          <cell r="J6">
            <v>15808473119</v>
          </cell>
          <cell r="K6">
            <v>0</v>
          </cell>
          <cell r="L6">
            <v>0</v>
          </cell>
          <cell r="Q6">
            <v>3643</v>
          </cell>
          <cell r="R6">
            <v>983947221</v>
          </cell>
        </row>
        <row r="7">
          <cell r="B7" t="str">
            <v>R_Other Education_Correct Groups</v>
          </cell>
          <cell r="C7">
            <v>0</v>
          </cell>
          <cell r="D7">
            <v>0</v>
          </cell>
          <cell r="E7">
            <v>0</v>
          </cell>
          <cell r="F7">
            <v>0</v>
          </cell>
          <cell r="G7">
            <v>2695</v>
          </cell>
          <cell r="H7">
            <v>67421186</v>
          </cell>
          <cell r="I7">
            <v>0</v>
          </cell>
          <cell r="J7">
            <v>636806753</v>
          </cell>
          <cell r="K7">
            <v>0</v>
          </cell>
          <cell r="L7">
            <v>0</v>
          </cell>
          <cell r="Q7">
            <v>1457</v>
          </cell>
          <cell r="R7">
            <v>356783169</v>
          </cell>
        </row>
        <row r="8">
          <cell r="B8" t="str">
            <v>B_Teachers_Correct Groups</v>
          </cell>
          <cell r="C8">
            <v>0</v>
          </cell>
          <cell r="D8">
            <v>0</v>
          </cell>
          <cell r="E8">
            <v>0</v>
          </cell>
          <cell r="F8">
            <v>0</v>
          </cell>
          <cell r="G8">
            <v>3806</v>
          </cell>
          <cell r="H8">
            <v>63357114</v>
          </cell>
          <cell r="I8">
            <v>0</v>
          </cell>
          <cell r="J8">
            <v>475824519</v>
          </cell>
          <cell r="K8">
            <v>0</v>
          </cell>
          <cell r="L8">
            <v>0</v>
          </cell>
          <cell r="Q8">
            <v>222</v>
          </cell>
          <cell r="R8">
            <v>27661351</v>
          </cell>
        </row>
        <row r="9">
          <cell r="B9" t="str">
            <v>B_Other Education_Correct Groups</v>
          </cell>
          <cell r="C9">
            <v>0</v>
          </cell>
          <cell r="D9">
            <v>0</v>
          </cell>
          <cell r="E9">
            <v>0</v>
          </cell>
          <cell r="F9">
            <v>0</v>
          </cell>
          <cell r="G9">
            <v>4</v>
          </cell>
          <cell r="H9">
            <v>42393</v>
          </cell>
          <cell r="I9">
            <v>0</v>
          </cell>
          <cell r="J9">
            <v>456295</v>
          </cell>
          <cell r="K9">
            <v>0</v>
          </cell>
          <cell r="L9">
            <v>0</v>
          </cell>
          <cell r="Q9">
            <v>3</v>
          </cell>
          <cell r="R9">
            <v>411625</v>
          </cell>
        </row>
        <row r="10">
          <cell r="B10" t="str">
            <v>R_General_Correct Groups</v>
          </cell>
          <cell r="C10">
            <v>0</v>
          </cell>
          <cell r="D10">
            <v>0</v>
          </cell>
          <cell r="E10">
            <v>0</v>
          </cell>
          <cell r="F10">
            <v>0</v>
          </cell>
          <cell r="G10">
            <v>70726</v>
          </cell>
          <cell r="H10">
            <v>1231325396</v>
          </cell>
          <cell r="I10">
            <v>0</v>
          </cell>
          <cell r="J10">
            <v>10360858551</v>
          </cell>
          <cell r="K10">
            <v>0</v>
          </cell>
          <cell r="L10">
            <v>0</v>
          </cell>
          <cell r="Q10">
            <v>3729</v>
          </cell>
          <cell r="R10">
            <v>664220266</v>
          </cell>
        </row>
        <row r="11">
          <cell r="B11" t="str">
            <v>B_General_Correct Groups</v>
          </cell>
          <cell r="C11">
            <v>0</v>
          </cell>
          <cell r="D11">
            <v>0</v>
          </cell>
          <cell r="E11">
            <v>0</v>
          </cell>
          <cell r="F11">
            <v>0</v>
          </cell>
          <cell r="G11">
            <v>8164</v>
          </cell>
          <cell r="H11">
            <v>90856399</v>
          </cell>
          <cell r="I11">
            <v>0</v>
          </cell>
          <cell r="J11">
            <v>684573305</v>
          </cell>
          <cell r="K11">
            <v>0</v>
          </cell>
          <cell r="L11">
            <v>0</v>
          </cell>
          <cell r="Q11">
            <v>582</v>
          </cell>
          <cell r="R11">
            <v>65766484</v>
          </cell>
        </row>
        <row r="12">
          <cell r="B12" t="str">
            <v>R_Law Enforcement Officers_Correct Groups</v>
          </cell>
          <cell r="C12">
            <v>0</v>
          </cell>
          <cell r="D12">
            <v>0</v>
          </cell>
          <cell r="E12">
            <v>0</v>
          </cell>
          <cell r="F12">
            <v>0</v>
          </cell>
          <cell r="G12">
            <v>2305</v>
          </cell>
          <cell r="H12">
            <v>68989420</v>
          </cell>
          <cell r="I12">
            <v>0</v>
          </cell>
          <cell r="J12">
            <v>729435853</v>
          </cell>
          <cell r="K12">
            <v>0</v>
          </cell>
          <cell r="L12">
            <v>0</v>
          </cell>
          <cell r="Q12">
            <v>117</v>
          </cell>
          <cell r="R12">
            <v>46867923</v>
          </cell>
        </row>
        <row r="13">
          <cell r="B13" t="str">
            <v>B_Law Enforcement Officers_Correct Groups</v>
          </cell>
          <cell r="C13">
            <v>0</v>
          </cell>
          <cell r="D13">
            <v>0</v>
          </cell>
          <cell r="E13">
            <v>0</v>
          </cell>
          <cell r="F13">
            <v>0</v>
          </cell>
          <cell r="G13">
            <v>351</v>
          </cell>
          <cell r="H13">
            <v>6667848</v>
          </cell>
          <cell r="I13">
            <v>0</v>
          </cell>
          <cell r="J13">
            <v>55496132</v>
          </cell>
          <cell r="K13">
            <v>0</v>
          </cell>
          <cell r="L13">
            <v>0</v>
          </cell>
          <cell r="Q13">
            <v>24</v>
          </cell>
          <cell r="R13">
            <v>3906564</v>
          </cell>
        </row>
        <row r="14">
          <cell r="C14">
            <v>158280</v>
          </cell>
          <cell r="D14">
            <v>7352563851</v>
          </cell>
          <cell r="E14">
            <v>42.69</v>
          </cell>
          <cell r="F14">
            <v>9.5500000000000007</v>
          </cell>
          <cell r="G14">
            <v>0</v>
          </cell>
          <cell r="H14">
            <v>0</v>
          </cell>
          <cell r="I14">
            <v>23819634824</v>
          </cell>
          <cell r="J14">
            <v>0</v>
          </cell>
          <cell r="K14">
            <v>14437889332</v>
          </cell>
          <cell r="L14">
            <v>75498348832</v>
          </cell>
        </row>
        <row r="15">
          <cell r="C15">
            <v>158280</v>
          </cell>
          <cell r="D15">
            <v>7352563851</v>
          </cell>
          <cell r="E15">
            <v>42.69</v>
          </cell>
          <cell r="F15">
            <v>9.5500000000000007</v>
          </cell>
          <cell r="G15">
            <v>0</v>
          </cell>
          <cell r="H15">
            <v>0</v>
          </cell>
          <cell r="I15">
            <v>23779377466</v>
          </cell>
          <cell r="J15">
            <v>0</v>
          </cell>
          <cell r="K15">
            <v>13448637501</v>
          </cell>
          <cell r="L15">
            <v>75498348832</v>
          </cell>
        </row>
        <row r="16">
          <cell r="C16">
            <v>163725</v>
          </cell>
          <cell r="D16">
            <v>7144162762</v>
          </cell>
          <cell r="E16">
            <v>46.26</v>
          </cell>
          <cell r="F16">
            <v>10.06</v>
          </cell>
          <cell r="G16">
            <v>0</v>
          </cell>
          <cell r="H16">
            <v>0</v>
          </cell>
          <cell r="I16">
            <v>17892240462</v>
          </cell>
          <cell r="J16">
            <v>0</v>
          </cell>
          <cell r="K16">
            <v>12494243353</v>
          </cell>
          <cell r="L16">
            <v>55502792525</v>
          </cell>
        </row>
        <row r="17">
          <cell r="C17">
            <v>163725</v>
          </cell>
          <cell r="D17">
            <v>7144162762</v>
          </cell>
          <cell r="E17">
            <v>46.26</v>
          </cell>
          <cell r="F17">
            <v>10.06</v>
          </cell>
          <cell r="G17">
            <v>0</v>
          </cell>
          <cell r="H17">
            <v>0</v>
          </cell>
          <cell r="I17">
            <v>17892613332</v>
          </cell>
          <cell r="J17">
            <v>0</v>
          </cell>
          <cell r="K17">
            <v>12264442955</v>
          </cell>
          <cell r="L17">
            <v>55502792525</v>
          </cell>
        </row>
        <row r="18">
          <cell r="C18">
            <v>3585</v>
          </cell>
          <cell r="D18">
            <v>208161658</v>
          </cell>
          <cell r="E18">
            <v>39.549999999999997</v>
          </cell>
          <cell r="F18">
            <v>12.51</v>
          </cell>
          <cell r="G18">
            <v>0</v>
          </cell>
          <cell r="H18">
            <v>0</v>
          </cell>
          <cell r="I18">
            <v>709993053</v>
          </cell>
          <cell r="J18">
            <v>0</v>
          </cell>
          <cell r="K18">
            <v>487308926</v>
          </cell>
          <cell r="L18">
            <v>1991200451</v>
          </cell>
        </row>
        <row r="19">
          <cell r="C19">
            <v>3585</v>
          </cell>
          <cell r="D19">
            <v>208161658</v>
          </cell>
          <cell r="E19">
            <v>39.549999999999997</v>
          </cell>
          <cell r="F19">
            <v>12.51</v>
          </cell>
          <cell r="G19">
            <v>0</v>
          </cell>
          <cell r="H19">
            <v>0</v>
          </cell>
          <cell r="I19">
            <v>710162344</v>
          </cell>
          <cell r="J19">
            <v>0</v>
          </cell>
          <cell r="K19">
            <v>465981825</v>
          </cell>
          <cell r="L19">
            <v>1991200451</v>
          </cell>
        </row>
        <row r="20">
          <cell r="C20">
            <v>0</v>
          </cell>
          <cell r="D20">
            <v>0</v>
          </cell>
          <cell r="E20">
            <v>0</v>
          </cell>
          <cell r="F20">
            <v>0</v>
          </cell>
          <cell r="G20">
            <v>67797</v>
          </cell>
          <cell r="H20">
            <v>1828374369</v>
          </cell>
          <cell r="I20">
            <v>0</v>
          </cell>
          <cell r="J20">
            <v>15795012410</v>
          </cell>
          <cell r="K20">
            <v>0</v>
          </cell>
          <cell r="L20">
            <v>0</v>
          </cell>
        </row>
        <row r="21">
          <cell r="C21">
            <v>0</v>
          </cell>
          <cell r="D21">
            <v>0</v>
          </cell>
          <cell r="E21">
            <v>0</v>
          </cell>
          <cell r="F21">
            <v>0</v>
          </cell>
          <cell r="G21">
            <v>3747</v>
          </cell>
          <cell r="H21">
            <v>63000195</v>
          </cell>
          <cell r="I21">
            <v>0</v>
          </cell>
          <cell r="J21">
            <v>502239868</v>
          </cell>
          <cell r="K21">
            <v>0</v>
          </cell>
          <cell r="L21">
            <v>0</v>
          </cell>
        </row>
        <row r="22">
          <cell r="C22">
            <v>0</v>
          </cell>
          <cell r="D22">
            <v>0</v>
          </cell>
          <cell r="E22">
            <v>0</v>
          </cell>
          <cell r="F22">
            <v>0</v>
          </cell>
          <cell r="G22">
            <v>69236</v>
          </cell>
          <cell r="H22">
            <v>1214581245</v>
          </cell>
          <cell r="I22">
            <v>0</v>
          </cell>
          <cell r="J22">
            <v>10286321871</v>
          </cell>
          <cell r="K22">
            <v>0</v>
          </cell>
          <cell r="L22">
            <v>0</v>
          </cell>
        </row>
        <row r="23">
          <cell r="C23">
            <v>0</v>
          </cell>
          <cell r="D23">
            <v>0</v>
          </cell>
          <cell r="E23">
            <v>0</v>
          </cell>
          <cell r="F23">
            <v>0</v>
          </cell>
          <cell r="G23">
            <v>7895</v>
          </cell>
          <cell r="H23">
            <v>86412178</v>
          </cell>
          <cell r="I23">
            <v>0</v>
          </cell>
          <cell r="J23">
            <v>685870622</v>
          </cell>
          <cell r="K23">
            <v>0</v>
          </cell>
          <cell r="L23">
            <v>0</v>
          </cell>
        </row>
        <row r="24">
          <cell r="C24">
            <v>0</v>
          </cell>
          <cell r="D24">
            <v>0</v>
          </cell>
          <cell r="E24">
            <v>0</v>
          </cell>
          <cell r="F24">
            <v>0</v>
          </cell>
          <cell r="G24">
            <v>2312</v>
          </cell>
          <cell r="H24">
            <v>66868780</v>
          </cell>
          <cell r="I24">
            <v>0</v>
          </cell>
          <cell r="J24">
            <v>696905219</v>
          </cell>
          <cell r="K24">
            <v>0</v>
          </cell>
          <cell r="L24">
            <v>0</v>
          </cell>
        </row>
        <row r="25">
          <cell r="C25">
            <v>0</v>
          </cell>
          <cell r="D25">
            <v>0</v>
          </cell>
          <cell r="E25">
            <v>0</v>
          </cell>
          <cell r="F25">
            <v>0</v>
          </cell>
          <cell r="G25">
            <v>333</v>
          </cell>
          <cell r="H25">
            <v>6393815</v>
          </cell>
          <cell r="I25">
            <v>0</v>
          </cell>
          <cell r="J25">
            <v>55424703</v>
          </cell>
          <cell r="K25">
            <v>0</v>
          </cell>
          <cell r="L25">
            <v>0</v>
          </cell>
        </row>
        <row r="26">
          <cell r="C26">
            <v>0</v>
          </cell>
          <cell r="D26">
            <v>0</v>
          </cell>
          <cell r="E26">
            <v>0</v>
          </cell>
          <cell r="F26">
            <v>0</v>
          </cell>
          <cell r="G26">
            <v>95210</v>
          </cell>
          <cell r="H26">
            <v>0</v>
          </cell>
          <cell r="I26">
            <v>0</v>
          </cell>
          <cell r="J26">
            <v>1582972206</v>
          </cell>
          <cell r="K26">
            <v>0</v>
          </cell>
          <cell r="L26">
            <v>0</v>
          </cell>
        </row>
        <row r="27">
          <cell r="B27" t="str">
            <v>A_Teachers_Experience</v>
          </cell>
          <cell r="C27">
            <v>153655</v>
          </cell>
          <cell r="D27">
            <v>7206757480</v>
          </cell>
          <cell r="E27">
            <v>43.12</v>
          </cell>
          <cell r="F27">
            <v>10.039999999999999</v>
          </cell>
          <cell r="G27">
            <v>0</v>
          </cell>
          <cell r="H27">
            <v>0</v>
          </cell>
          <cell r="I27">
            <v>23569531706</v>
          </cell>
          <cell r="J27">
            <v>0</v>
          </cell>
          <cell r="K27">
            <v>13487490542</v>
          </cell>
          <cell r="L27">
            <v>73031092632</v>
          </cell>
          <cell r="M27">
            <v>92765667</v>
          </cell>
        </row>
        <row r="28">
          <cell r="B28" t="str">
            <v>A_Teachers_Salary Scale</v>
          </cell>
          <cell r="C28">
            <v>153655</v>
          </cell>
          <cell r="D28">
            <v>7031428163</v>
          </cell>
          <cell r="E28">
            <v>43.12</v>
          </cell>
          <cell r="F28">
            <v>10.039999999999999</v>
          </cell>
          <cell r="G28">
            <v>0</v>
          </cell>
          <cell r="H28">
            <v>0</v>
          </cell>
          <cell r="I28">
            <v>20864595038</v>
          </cell>
          <cell r="J28">
            <v>0</v>
          </cell>
          <cell r="K28">
            <v>13272238209</v>
          </cell>
          <cell r="L28">
            <v>63488124120</v>
          </cell>
          <cell r="M28">
            <v>87809185</v>
          </cell>
        </row>
        <row r="29">
          <cell r="B29" t="str">
            <v>A_Teachers_Sal + Inflation</v>
          </cell>
          <cell r="C29">
            <v>153655</v>
          </cell>
          <cell r="D29">
            <v>7014484962</v>
          </cell>
          <cell r="E29">
            <v>43.12</v>
          </cell>
          <cell r="F29">
            <v>10.039999999999999</v>
          </cell>
          <cell r="G29">
            <v>0</v>
          </cell>
          <cell r="H29">
            <v>0</v>
          </cell>
          <cell r="I29">
            <v>20363296476</v>
          </cell>
          <cell r="J29">
            <v>0</v>
          </cell>
          <cell r="K29">
            <v>13129152075</v>
          </cell>
          <cell r="L29">
            <v>62235655098</v>
          </cell>
          <cell r="M29">
            <v>87487468</v>
          </cell>
        </row>
        <row r="30">
          <cell r="B30" t="str">
            <v>A_Teachers_Mortality</v>
          </cell>
          <cell r="C30">
            <v>153655</v>
          </cell>
          <cell r="D30">
            <v>7014484962</v>
          </cell>
          <cell r="E30">
            <v>43.12</v>
          </cell>
          <cell r="F30">
            <v>10.039999999999999</v>
          </cell>
          <cell r="G30">
            <v>0</v>
          </cell>
          <cell r="H30">
            <v>0</v>
          </cell>
          <cell r="I30">
            <v>20217818010</v>
          </cell>
          <cell r="J30">
            <v>0</v>
          </cell>
          <cell r="K30">
            <v>13055653410</v>
          </cell>
          <cell r="L30">
            <v>62157527278</v>
          </cell>
          <cell r="M30">
            <v>95186882</v>
          </cell>
        </row>
        <row r="31">
          <cell r="B31" t="str">
            <v>A_Teachers_Ret/Term</v>
          </cell>
          <cell r="C31">
            <v>153655</v>
          </cell>
          <cell r="D31">
            <v>7014484962</v>
          </cell>
          <cell r="E31">
            <v>43.12</v>
          </cell>
          <cell r="F31">
            <v>10.039999999999999</v>
          </cell>
          <cell r="G31">
            <v>0</v>
          </cell>
          <cell r="H31">
            <v>0</v>
          </cell>
          <cell r="I31">
            <v>19957724426</v>
          </cell>
          <cell r="J31">
            <v>0</v>
          </cell>
          <cell r="K31">
            <v>13154146522</v>
          </cell>
          <cell r="L31">
            <v>60188965174</v>
          </cell>
          <cell r="M31">
            <v>123151983</v>
          </cell>
        </row>
        <row r="32">
          <cell r="C32">
            <v>153467</v>
          </cell>
          <cell r="D32">
            <v>7197630199</v>
          </cell>
          <cell r="E32">
            <v>43.12</v>
          </cell>
          <cell r="F32">
            <v>10.050000000000001</v>
          </cell>
          <cell r="G32">
            <v>0</v>
          </cell>
          <cell r="H32">
            <v>0</v>
          </cell>
          <cell r="I32">
            <v>23550895685</v>
          </cell>
          <cell r="J32">
            <v>0</v>
          </cell>
          <cell r="K32">
            <v>13483210188</v>
          </cell>
          <cell r="L32">
            <v>72936824302</v>
          </cell>
          <cell r="M32">
            <v>92419781</v>
          </cell>
        </row>
        <row r="33">
          <cell r="B33" t="str">
            <v>A_Teachers_Fix Disability</v>
          </cell>
          <cell r="C33">
            <v>153467</v>
          </cell>
          <cell r="D33">
            <v>7005852310</v>
          </cell>
          <cell r="E33">
            <v>43.12</v>
          </cell>
          <cell r="F33">
            <v>10.050000000000001</v>
          </cell>
          <cell r="G33">
            <v>0</v>
          </cell>
          <cell r="H33">
            <v>0</v>
          </cell>
          <cell r="I33">
            <v>19945674363</v>
          </cell>
          <cell r="J33">
            <v>0</v>
          </cell>
          <cell r="K33">
            <v>13149793146</v>
          </cell>
          <cell r="L33">
            <v>60128785087</v>
          </cell>
          <cell r="M33">
            <v>122721608</v>
          </cell>
        </row>
        <row r="34">
          <cell r="B34" t="str">
            <v>A_Teachers_Correct Groups</v>
          </cell>
          <cell r="C34">
            <v>150859</v>
          </cell>
          <cell r="D34">
            <v>6918855488</v>
          </cell>
          <cell r="E34">
            <v>43.17</v>
          </cell>
          <cell r="F34">
            <v>10.26</v>
          </cell>
          <cell r="G34">
            <v>0</v>
          </cell>
          <cell r="H34">
            <v>0</v>
          </cell>
          <cell r="I34">
            <v>19580066257</v>
          </cell>
          <cell r="J34">
            <v>0</v>
          </cell>
          <cell r="K34">
            <v>12826185116</v>
          </cell>
          <cell r="L34">
            <v>59749832108</v>
          </cell>
          <cell r="M34">
            <v>115046171</v>
          </cell>
        </row>
        <row r="35">
          <cell r="B35" t="str">
            <v>A_Teachers_Adder</v>
          </cell>
          <cell r="C35">
            <v>150859</v>
          </cell>
          <cell r="D35">
            <v>6918855488</v>
          </cell>
          <cell r="E35">
            <v>43.17</v>
          </cell>
          <cell r="F35">
            <v>10.26</v>
          </cell>
          <cell r="G35">
            <v>0</v>
          </cell>
          <cell r="H35">
            <v>0</v>
          </cell>
          <cell r="I35">
            <v>19588060016</v>
          </cell>
          <cell r="J35">
            <v>0</v>
          </cell>
          <cell r="K35">
            <v>12829797938</v>
          </cell>
          <cell r="L35">
            <v>59749832108</v>
          </cell>
          <cell r="M35">
            <v>115046171</v>
          </cell>
        </row>
        <row r="36">
          <cell r="B36" t="str">
            <v>A_Teachers_Experience_NC</v>
          </cell>
          <cell r="C36">
            <v>153655</v>
          </cell>
          <cell r="D36">
            <v>7206757480</v>
          </cell>
          <cell r="E36">
            <v>43.12</v>
          </cell>
          <cell r="F36">
            <v>10.039999999999999</v>
          </cell>
          <cell r="G36">
            <v>0</v>
          </cell>
          <cell r="H36">
            <v>0</v>
          </cell>
          <cell r="I36">
            <v>23467039422</v>
          </cell>
          <cell r="J36">
            <v>0</v>
          </cell>
          <cell r="K36">
            <v>13451761762</v>
          </cell>
          <cell r="L36">
            <v>73031092632</v>
          </cell>
          <cell r="M36">
            <v>92765667</v>
          </cell>
        </row>
        <row r="37">
          <cell r="B37" t="str">
            <v>A_Teachers_Salary Scale_NC</v>
          </cell>
          <cell r="C37">
            <v>153655</v>
          </cell>
          <cell r="D37">
            <v>7031428163</v>
          </cell>
          <cell r="E37">
            <v>43.12</v>
          </cell>
          <cell r="F37">
            <v>10.039999999999999</v>
          </cell>
          <cell r="G37">
            <v>0</v>
          </cell>
          <cell r="H37">
            <v>0</v>
          </cell>
          <cell r="I37">
            <v>20777835440</v>
          </cell>
          <cell r="J37">
            <v>0</v>
          </cell>
          <cell r="K37">
            <v>13227044560</v>
          </cell>
          <cell r="L37">
            <v>63488124120</v>
          </cell>
          <cell r="M37">
            <v>87809185</v>
          </cell>
        </row>
        <row r="38">
          <cell r="B38" t="str">
            <v>A_Teachers_Sal + Inflation_NC</v>
          </cell>
          <cell r="C38">
            <v>153655</v>
          </cell>
          <cell r="D38">
            <v>7014484962</v>
          </cell>
          <cell r="E38">
            <v>43.12</v>
          </cell>
          <cell r="F38">
            <v>10.039999999999999</v>
          </cell>
          <cell r="G38">
            <v>0</v>
          </cell>
          <cell r="H38">
            <v>0</v>
          </cell>
          <cell r="I38">
            <v>20281454185</v>
          </cell>
          <cell r="J38">
            <v>0</v>
          </cell>
          <cell r="K38">
            <v>13084867871</v>
          </cell>
          <cell r="L38">
            <v>62235655098</v>
          </cell>
          <cell r="M38">
            <v>87487468</v>
          </cell>
        </row>
        <row r="39">
          <cell r="B39" t="str">
            <v>A_Teachers_Mortality_NC</v>
          </cell>
          <cell r="C39">
            <v>153655</v>
          </cell>
          <cell r="D39">
            <v>7014484962</v>
          </cell>
          <cell r="E39">
            <v>43.12</v>
          </cell>
          <cell r="F39">
            <v>10.039999999999999</v>
          </cell>
          <cell r="G39">
            <v>0</v>
          </cell>
          <cell r="H39">
            <v>0</v>
          </cell>
          <cell r="I39">
            <v>20136231488</v>
          </cell>
          <cell r="J39">
            <v>0</v>
          </cell>
          <cell r="K39">
            <v>13010757429</v>
          </cell>
          <cell r="L39">
            <v>62157527278</v>
          </cell>
          <cell r="M39">
            <v>95186882</v>
          </cell>
        </row>
        <row r="40">
          <cell r="B40" t="str">
            <v>A_Teachers_Ret/Term_NC</v>
          </cell>
          <cell r="C40">
            <v>153655</v>
          </cell>
          <cell r="D40">
            <v>7014484962</v>
          </cell>
          <cell r="E40">
            <v>43.12</v>
          </cell>
          <cell r="F40">
            <v>10.039999999999999</v>
          </cell>
          <cell r="G40">
            <v>0</v>
          </cell>
          <cell r="H40">
            <v>0</v>
          </cell>
          <cell r="I40">
            <v>19876720015</v>
          </cell>
          <cell r="J40">
            <v>0</v>
          </cell>
          <cell r="K40">
            <v>13110591511</v>
          </cell>
          <cell r="L40">
            <v>60188965174</v>
          </cell>
          <cell r="M40">
            <v>123151983</v>
          </cell>
        </row>
        <row r="41">
          <cell r="C41">
            <v>153467</v>
          </cell>
          <cell r="D41">
            <v>7197630199</v>
          </cell>
          <cell r="E41">
            <v>43.12</v>
          </cell>
          <cell r="F41">
            <v>10.050000000000001</v>
          </cell>
          <cell r="G41">
            <v>0</v>
          </cell>
          <cell r="H41">
            <v>0</v>
          </cell>
          <cell r="I41">
            <v>23448623732</v>
          </cell>
          <cell r="J41">
            <v>0</v>
          </cell>
          <cell r="K41">
            <v>13447595354</v>
          </cell>
          <cell r="L41">
            <v>72936824302</v>
          </cell>
          <cell r="M41">
            <v>92419781</v>
          </cell>
        </row>
        <row r="42">
          <cell r="B42" t="str">
            <v>A_Teachers_Fix Disability_NC</v>
          </cell>
          <cell r="C42">
            <v>153467</v>
          </cell>
          <cell r="D42">
            <v>7005852310</v>
          </cell>
          <cell r="E42">
            <v>43.12</v>
          </cell>
          <cell r="F42">
            <v>10.050000000000001</v>
          </cell>
          <cell r="G42">
            <v>0</v>
          </cell>
          <cell r="H42">
            <v>0</v>
          </cell>
          <cell r="I42">
            <v>19864939374</v>
          </cell>
          <cell r="J42">
            <v>0</v>
          </cell>
          <cell r="K42">
            <v>13106428115</v>
          </cell>
          <cell r="L42">
            <v>60128785087</v>
          </cell>
          <cell r="M42">
            <v>122721608</v>
          </cell>
        </row>
        <row r="43">
          <cell r="B43" t="str">
            <v>A_Teachers_Correct Groups_NC</v>
          </cell>
          <cell r="C43">
            <v>150859</v>
          </cell>
          <cell r="D43">
            <v>6918855488</v>
          </cell>
          <cell r="E43">
            <v>43.17</v>
          </cell>
          <cell r="F43">
            <v>10.26</v>
          </cell>
          <cell r="G43">
            <v>0</v>
          </cell>
          <cell r="H43">
            <v>0</v>
          </cell>
          <cell r="I43">
            <v>19498140919</v>
          </cell>
          <cell r="J43">
            <v>0</v>
          </cell>
          <cell r="K43">
            <v>12783002871</v>
          </cell>
          <cell r="L43">
            <v>59749832108</v>
          </cell>
          <cell r="M43">
            <v>115046171</v>
          </cell>
        </row>
        <row r="44">
          <cell r="B44" t="str">
            <v>A_Teachers_Adder_NC</v>
          </cell>
          <cell r="C44">
            <v>150859</v>
          </cell>
          <cell r="D44">
            <v>6918855488</v>
          </cell>
          <cell r="E44">
            <v>43.17</v>
          </cell>
          <cell r="F44">
            <v>10.26</v>
          </cell>
          <cell r="G44">
            <v>0</v>
          </cell>
          <cell r="H44">
            <v>0</v>
          </cell>
          <cell r="I44">
            <v>19506090462</v>
          </cell>
          <cell r="J44">
            <v>0</v>
          </cell>
          <cell r="K44">
            <v>12786592978</v>
          </cell>
          <cell r="L44">
            <v>59749832108</v>
          </cell>
          <cell r="M44">
            <v>115046171</v>
          </cell>
        </row>
        <row r="45">
          <cell r="B45" t="str">
            <v>A_General_Experience</v>
          </cell>
          <cell r="C45">
            <v>159781</v>
          </cell>
          <cell r="D45">
            <v>7114432763</v>
          </cell>
          <cell r="E45">
            <v>46.72</v>
          </cell>
          <cell r="F45">
            <v>10.46</v>
          </cell>
          <cell r="G45">
            <v>0</v>
          </cell>
          <cell r="H45">
            <v>0</v>
          </cell>
          <cell r="I45">
            <v>18203682438</v>
          </cell>
          <cell r="J45">
            <v>0</v>
          </cell>
          <cell r="K45">
            <v>12613304977</v>
          </cell>
          <cell r="L45">
            <v>54952076045</v>
          </cell>
          <cell r="M45">
            <v>103539098</v>
          </cell>
        </row>
        <row r="46">
          <cell r="B46" t="str">
            <v>A_General_Salary Scale</v>
          </cell>
          <cell r="C46">
            <v>159781</v>
          </cell>
          <cell r="D46">
            <v>7151946343</v>
          </cell>
          <cell r="E46">
            <v>46.72</v>
          </cell>
          <cell r="F46">
            <v>10.46</v>
          </cell>
          <cell r="G46">
            <v>0</v>
          </cell>
          <cell r="H46">
            <v>0</v>
          </cell>
          <cell r="I46">
            <v>19533447144</v>
          </cell>
          <cell r="J46">
            <v>0</v>
          </cell>
          <cell r="K46">
            <v>13177909460</v>
          </cell>
          <cell r="L46">
            <v>57699590162</v>
          </cell>
          <cell r="M46">
            <v>103769396</v>
          </cell>
        </row>
        <row r="47">
          <cell r="B47" t="str">
            <v>A_General_Sal + Inflation</v>
          </cell>
          <cell r="C47">
            <v>159781</v>
          </cell>
          <cell r="D47">
            <v>7134712737</v>
          </cell>
          <cell r="E47">
            <v>46.72</v>
          </cell>
          <cell r="F47">
            <v>10.46</v>
          </cell>
          <cell r="G47">
            <v>0</v>
          </cell>
          <cell r="H47">
            <v>0</v>
          </cell>
          <cell r="I47">
            <v>19109763266</v>
          </cell>
          <cell r="J47">
            <v>0</v>
          </cell>
          <cell r="K47">
            <v>13029805429</v>
          </cell>
          <cell r="L47">
            <v>56654965178</v>
          </cell>
          <cell r="M47">
            <v>103426819</v>
          </cell>
        </row>
        <row r="48">
          <cell r="B48" t="str">
            <v>A_General_Mortality</v>
          </cell>
          <cell r="C48">
            <v>159781</v>
          </cell>
          <cell r="D48">
            <v>7134712737</v>
          </cell>
          <cell r="E48">
            <v>46.72</v>
          </cell>
          <cell r="F48">
            <v>10.46</v>
          </cell>
          <cell r="G48">
            <v>0</v>
          </cell>
          <cell r="H48">
            <v>0</v>
          </cell>
          <cell r="I48">
            <v>19115272373</v>
          </cell>
          <cell r="J48">
            <v>0</v>
          </cell>
          <cell r="K48">
            <v>13039659317</v>
          </cell>
          <cell r="L48">
            <v>56709388710</v>
          </cell>
          <cell r="M48">
            <v>108298032</v>
          </cell>
        </row>
        <row r="49">
          <cell r="B49" t="str">
            <v>A_General_Ret/Term</v>
          </cell>
          <cell r="C49">
            <v>159781</v>
          </cell>
          <cell r="D49">
            <v>7134712737</v>
          </cell>
          <cell r="E49">
            <v>46.72</v>
          </cell>
          <cell r="F49">
            <v>10.46</v>
          </cell>
          <cell r="G49">
            <v>0</v>
          </cell>
          <cell r="H49">
            <v>0</v>
          </cell>
          <cell r="I49">
            <v>19247203427</v>
          </cell>
          <cell r="J49">
            <v>0</v>
          </cell>
          <cell r="K49">
            <v>13239890937</v>
          </cell>
          <cell r="L49">
            <v>55866842806</v>
          </cell>
          <cell r="M49">
            <v>125142335</v>
          </cell>
        </row>
        <row r="50">
          <cell r="C50">
            <v>159651</v>
          </cell>
          <cell r="D50">
            <v>7110676919</v>
          </cell>
          <cell r="E50">
            <v>46.72</v>
          </cell>
          <cell r="F50">
            <v>10.46</v>
          </cell>
          <cell r="G50">
            <v>0</v>
          </cell>
          <cell r="H50">
            <v>0</v>
          </cell>
          <cell r="I50">
            <v>18198100018</v>
          </cell>
          <cell r="J50">
            <v>0</v>
          </cell>
          <cell r="K50">
            <v>12610873553</v>
          </cell>
          <cell r="L50">
            <v>54923724595</v>
          </cell>
          <cell r="M50">
            <v>103397350</v>
          </cell>
        </row>
        <row r="51">
          <cell r="B51" t="str">
            <v>A_General_Fix Disability</v>
          </cell>
          <cell r="C51">
            <v>159651</v>
          </cell>
          <cell r="D51">
            <v>7130956094</v>
          </cell>
          <cell r="E51">
            <v>46.72</v>
          </cell>
          <cell r="F51">
            <v>10.46</v>
          </cell>
          <cell r="G51">
            <v>0</v>
          </cell>
          <cell r="H51">
            <v>0</v>
          </cell>
          <cell r="I51">
            <v>19241524845</v>
          </cell>
          <cell r="J51">
            <v>0</v>
          </cell>
          <cell r="K51">
            <v>13237330356</v>
          </cell>
          <cell r="L51">
            <v>55839904506</v>
          </cell>
          <cell r="M51">
            <v>124967543</v>
          </cell>
        </row>
        <row r="52">
          <cell r="B52" t="str">
            <v>A_General_Correct Groups</v>
          </cell>
          <cell r="C52">
            <v>113353</v>
          </cell>
          <cell r="D52">
            <v>5214530027</v>
          </cell>
          <cell r="E52">
            <v>45.8</v>
          </cell>
          <cell r="F52">
            <v>10.06</v>
          </cell>
          <cell r="G52">
            <v>0</v>
          </cell>
          <cell r="H52">
            <v>0</v>
          </cell>
          <cell r="I52">
            <v>13720494939</v>
          </cell>
          <cell r="J52">
            <v>0</v>
          </cell>
          <cell r="K52">
            <v>9257315997</v>
          </cell>
          <cell r="L52">
            <v>41545877871</v>
          </cell>
          <cell r="M52">
            <v>101993763</v>
          </cell>
        </row>
        <row r="53">
          <cell r="B53" t="str">
            <v>A_General_Adder</v>
          </cell>
          <cell r="C53">
            <v>113353</v>
          </cell>
          <cell r="D53">
            <v>5214530027</v>
          </cell>
          <cell r="E53">
            <v>45.8</v>
          </cell>
          <cell r="F53">
            <v>10.06</v>
          </cell>
          <cell r="G53">
            <v>0</v>
          </cell>
          <cell r="H53">
            <v>0</v>
          </cell>
          <cell r="I53">
            <v>13666035001</v>
          </cell>
          <cell r="J53">
            <v>0</v>
          </cell>
          <cell r="K53">
            <v>9216800399</v>
          </cell>
          <cell r="L53">
            <v>41545877871</v>
          </cell>
          <cell r="M53">
            <v>101993763</v>
          </cell>
        </row>
        <row r="54">
          <cell r="B54" t="str">
            <v>A_General_Experience_NC</v>
          </cell>
          <cell r="C54">
            <v>159781</v>
          </cell>
          <cell r="D54">
            <v>7114432763</v>
          </cell>
          <cell r="E54">
            <v>46.72</v>
          </cell>
          <cell r="F54">
            <v>10.46</v>
          </cell>
          <cell r="G54">
            <v>0</v>
          </cell>
          <cell r="H54">
            <v>0</v>
          </cell>
          <cell r="I54">
            <v>18171747316</v>
          </cell>
          <cell r="J54">
            <v>0</v>
          </cell>
          <cell r="K54">
            <v>12595741783</v>
          </cell>
          <cell r="L54">
            <v>54952076045</v>
          </cell>
          <cell r="M54">
            <v>103539098</v>
          </cell>
        </row>
        <row r="55">
          <cell r="B55" t="str">
            <v>A_General_Salary Scale_NC</v>
          </cell>
          <cell r="C55">
            <v>159781</v>
          </cell>
          <cell r="D55">
            <v>7151946343</v>
          </cell>
          <cell r="E55">
            <v>46.72</v>
          </cell>
          <cell r="F55">
            <v>10.46</v>
          </cell>
          <cell r="G55">
            <v>0</v>
          </cell>
          <cell r="H55">
            <v>0</v>
          </cell>
          <cell r="I55">
            <v>19484163138</v>
          </cell>
          <cell r="J55">
            <v>0</v>
          </cell>
          <cell r="K55">
            <v>13153737609</v>
          </cell>
          <cell r="L55">
            <v>57699590162</v>
          </cell>
          <cell r="M55">
            <v>103769396</v>
          </cell>
        </row>
        <row r="56">
          <cell r="B56" t="str">
            <v>A_General_Sal + Inflation_NC</v>
          </cell>
          <cell r="C56">
            <v>159781</v>
          </cell>
          <cell r="D56">
            <v>7134712737</v>
          </cell>
          <cell r="E56">
            <v>46.72</v>
          </cell>
          <cell r="F56">
            <v>10.46</v>
          </cell>
          <cell r="G56">
            <v>0</v>
          </cell>
          <cell r="H56">
            <v>0</v>
          </cell>
          <cell r="I56">
            <v>19064846506</v>
          </cell>
          <cell r="J56">
            <v>0</v>
          </cell>
          <cell r="K56">
            <v>13005391127</v>
          </cell>
          <cell r="L56">
            <v>56654965178</v>
          </cell>
          <cell r="M56">
            <v>103426819</v>
          </cell>
        </row>
        <row r="57">
          <cell r="B57" t="str">
            <v>A_General_Mortality_NC</v>
          </cell>
          <cell r="C57">
            <v>159781</v>
          </cell>
          <cell r="D57">
            <v>7134712737</v>
          </cell>
          <cell r="E57">
            <v>46.72</v>
          </cell>
          <cell r="F57">
            <v>10.46</v>
          </cell>
          <cell r="G57">
            <v>0</v>
          </cell>
          <cell r="H57">
            <v>0</v>
          </cell>
          <cell r="I57">
            <v>19070367058</v>
          </cell>
          <cell r="J57">
            <v>0</v>
          </cell>
          <cell r="K57">
            <v>13015172563</v>
          </cell>
          <cell r="L57">
            <v>56709388710</v>
          </cell>
          <cell r="M57">
            <v>108298032</v>
          </cell>
        </row>
        <row r="58">
          <cell r="B58" t="str">
            <v>A_General_Ret/Term_NC</v>
          </cell>
          <cell r="C58">
            <v>159781</v>
          </cell>
          <cell r="D58">
            <v>7134712737</v>
          </cell>
          <cell r="E58">
            <v>46.72</v>
          </cell>
          <cell r="F58">
            <v>10.46</v>
          </cell>
          <cell r="G58">
            <v>0</v>
          </cell>
          <cell r="H58">
            <v>0</v>
          </cell>
          <cell r="I58">
            <v>19202033004</v>
          </cell>
          <cell r="J58">
            <v>0</v>
          </cell>
          <cell r="K58">
            <v>13214139486</v>
          </cell>
          <cell r="L58">
            <v>55866842806</v>
          </cell>
          <cell r="M58">
            <v>125142335</v>
          </cell>
        </row>
        <row r="59">
          <cell r="C59">
            <v>159651</v>
          </cell>
          <cell r="D59">
            <v>7110676919</v>
          </cell>
          <cell r="E59">
            <v>46.72</v>
          </cell>
          <cell r="F59">
            <v>10.46</v>
          </cell>
          <cell r="G59">
            <v>0</v>
          </cell>
          <cell r="H59">
            <v>0</v>
          </cell>
          <cell r="I59">
            <v>18166220750</v>
          </cell>
          <cell r="J59">
            <v>0</v>
          </cell>
          <cell r="K59">
            <v>12593310831</v>
          </cell>
          <cell r="L59">
            <v>54923724595</v>
          </cell>
          <cell r="M59">
            <v>103397350</v>
          </cell>
        </row>
        <row r="60">
          <cell r="B60" t="str">
            <v>A_General_Fix Disability_NC</v>
          </cell>
          <cell r="C60">
            <v>159651</v>
          </cell>
          <cell r="D60">
            <v>7130956094</v>
          </cell>
          <cell r="E60">
            <v>46.72</v>
          </cell>
          <cell r="F60">
            <v>10.46</v>
          </cell>
          <cell r="G60">
            <v>0</v>
          </cell>
          <cell r="H60">
            <v>0</v>
          </cell>
          <cell r="I60">
            <v>19196422939</v>
          </cell>
          <cell r="J60">
            <v>0</v>
          </cell>
          <cell r="K60">
            <v>13211593932</v>
          </cell>
          <cell r="L60">
            <v>55839904506</v>
          </cell>
          <cell r="M60">
            <v>124967543</v>
          </cell>
        </row>
        <row r="61">
          <cell r="B61" t="str">
            <v>A_General_Correct Groups_NC</v>
          </cell>
          <cell r="C61">
            <v>113353</v>
          </cell>
          <cell r="D61">
            <v>5214530027</v>
          </cell>
          <cell r="E61">
            <v>45.8</v>
          </cell>
          <cell r="F61">
            <v>10.06</v>
          </cell>
          <cell r="G61">
            <v>0</v>
          </cell>
          <cell r="H61">
            <v>0</v>
          </cell>
          <cell r="I61">
            <v>13690341704</v>
          </cell>
          <cell r="J61">
            <v>0</v>
          </cell>
          <cell r="K61">
            <v>9238189599</v>
          </cell>
          <cell r="L61">
            <v>41545877871</v>
          </cell>
          <cell r="M61">
            <v>101993763</v>
          </cell>
        </row>
        <row r="62">
          <cell r="B62" t="str">
            <v>A_General_Adder_NC</v>
          </cell>
          <cell r="C62">
            <v>113353</v>
          </cell>
          <cell r="D62">
            <v>5214530027</v>
          </cell>
          <cell r="E62">
            <v>45.8</v>
          </cell>
          <cell r="F62">
            <v>10.06</v>
          </cell>
          <cell r="G62">
            <v>0</v>
          </cell>
          <cell r="H62">
            <v>0</v>
          </cell>
          <cell r="I62">
            <v>13636005517</v>
          </cell>
          <cell r="J62">
            <v>0</v>
          </cell>
          <cell r="K62">
            <v>9197788265</v>
          </cell>
          <cell r="L62">
            <v>41545877871</v>
          </cell>
          <cell r="M62">
            <v>101993763</v>
          </cell>
        </row>
        <row r="63">
          <cell r="B63" t="str">
            <v>A_Law Enforcement Officers_Experience</v>
          </cell>
          <cell r="C63">
            <v>3531</v>
          </cell>
          <cell r="D63">
            <v>204921033</v>
          </cell>
          <cell r="E63">
            <v>39.92</v>
          </cell>
          <cell r="F63">
            <v>12.79</v>
          </cell>
          <cell r="G63">
            <v>0</v>
          </cell>
          <cell r="H63">
            <v>0</v>
          </cell>
          <cell r="I63">
            <v>708954505</v>
          </cell>
          <cell r="J63">
            <v>0</v>
          </cell>
          <cell r="K63">
            <v>470609614</v>
          </cell>
          <cell r="L63">
            <v>1933260599</v>
          </cell>
          <cell r="M63">
            <v>1596836</v>
          </cell>
        </row>
        <row r="64">
          <cell r="B64" t="str">
            <v>A_Law Enforcement Officers_Salary Scale</v>
          </cell>
          <cell r="C64">
            <v>3531</v>
          </cell>
          <cell r="D64">
            <v>205533472</v>
          </cell>
          <cell r="E64">
            <v>39.92</v>
          </cell>
          <cell r="F64">
            <v>12.79</v>
          </cell>
          <cell r="G64">
            <v>0</v>
          </cell>
          <cell r="H64">
            <v>0</v>
          </cell>
          <cell r="I64">
            <v>714412477</v>
          </cell>
          <cell r="J64">
            <v>0</v>
          </cell>
          <cell r="K64">
            <v>470942371</v>
          </cell>
          <cell r="L64">
            <v>1956112867</v>
          </cell>
          <cell r="M64">
            <v>1608659</v>
          </cell>
        </row>
        <row r="65">
          <cell r="B65" t="str">
            <v>A_Law Enforcement Officers_Sal + Inflation</v>
          </cell>
          <cell r="C65">
            <v>3531</v>
          </cell>
          <cell r="D65">
            <v>205038211</v>
          </cell>
          <cell r="E65">
            <v>39.92</v>
          </cell>
          <cell r="F65">
            <v>12.79</v>
          </cell>
          <cell r="G65">
            <v>0</v>
          </cell>
          <cell r="H65">
            <v>0</v>
          </cell>
          <cell r="I65">
            <v>696757223</v>
          </cell>
          <cell r="J65">
            <v>0</v>
          </cell>
          <cell r="K65">
            <v>465128901</v>
          </cell>
          <cell r="L65">
            <v>1918349447</v>
          </cell>
          <cell r="M65">
            <v>1603288</v>
          </cell>
        </row>
        <row r="66">
          <cell r="B66" t="str">
            <v>A_Law Enforcement Officers_Mortality</v>
          </cell>
          <cell r="C66">
            <v>3531</v>
          </cell>
          <cell r="D66">
            <v>205038211</v>
          </cell>
          <cell r="E66">
            <v>39.92</v>
          </cell>
          <cell r="F66">
            <v>12.79</v>
          </cell>
          <cell r="G66">
            <v>0</v>
          </cell>
          <cell r="H66">
            <v>0</v>
          </cell>
          <cell r="I66">
            <v>710249922</v>
          </cell>
          <cell r="J66">
            <v>0</v>
          </cell>
          <cell r="K66">
            <v>474619999</v>
          </cell>
          <cell r="L66">
            <v>1920299304</v>
          </cell>
          <cell r="M66">
            <v>1562132</v>
          </cell>
        </row>
        <row r="67">
          <cell r="B67" t="str">
            <v>A_Law Enforcement Officers_Ret/Term</v>
          </cell>
          <cell r="C67">
            <v>3531</v>
          </cell>
          <cell r="D67">
            <v>205038211</v>
          </cell>
          <cell r="E67">
            <v>39.92</v>
          </cell>
          <cell r="F67">
            <v>12.79</v>
          </cell>
          <cell r="G67">
            <v>0</v>
          </cell>
          <cell r="H67">
            <v>0</v>
          </cell>
          <cell r="I67">
            <v>709426770</v>
          </cell>
          <cell r="J67">
            <v>0</v>
          </cell>
          <cell r="K67">
            <v>479848584</v>
          </cell>
          <cell r="L67">
            <v>1834263218</v>
          </cell>
          <cell r="M67">
            <v>1763392</v>
          </cell>
        </row>
        <row r="68">
          <cell r="C68">
            <v>3529</v>
          </cell>
          <cell r="D68">
            <v>204829979</v>
          </cell>
          <cell r="E68">
            <v>39.92</v>
          </cell>
          <cell r="F68">
            <v>12.8</v>
          </cell>
          <cell r="G68">
            <v>0</v>
          </cell>
          <cell r="H68">
            <v>0</v>
          </cell>
          <cell r="I68">
            <v>708712517</v>
          </cell>
          <cell r="J68">
            <v>0</v>
          </cell>
          <cell r="K68">
            <v>470495366</v>
          </cell>
          <cell r="L68">
            <v>1932204183</v>
          </cell>
          <cell r="M68">
            <v>1595118</v>
          </cell>
        </row>
        <row r="69">
          <cell r="B69" t="str">
            <v>A_Law Enforcement Officers_Fix Disability</v>
          </cell>
          <cell r="C69">
            <v>3529</v>
          </cell>
          <cell r="D69">
            <v>204947078</v>
          </cell>
          <cell r="E69">
            <v>39.92</v>
          </cell>
          <cell r="F69">
            <v>12.8</v>
          </cell>
          <cell r="G69">
            <v>0</v>
          </cell>
          <cell r="H69">
            <v>0</v>
          </cell>
          <cell r="I69">
            <v>709192318</v>
          </cell>
          <cell r="J69">
            <v>0</v>
          </cell>
          <cell r="K69">
            <v>479734850</v>
          </cell>
          <cell r="L69">
            <v>1833276046</v>
          </cell>
          <cell r="M69">
            <v>1761546</v>
          </cell>
        </row>
        <row r="70">
          <cell r="B70" t="str">
            <v>A_Law Enforcement Officers_Correct Groups</v>
          </cell>
          <cell r="C70">
            <v>3529</v>
          </cell>
          <cell r="D70">
            <v>204947078</v>
          </cell>
          <cell r="E70">
            <v>39.92</v>
          </cell>
          <cell r="F70">
            <v>12.8</v>
          </cell>
          <cell r="G70">
            <v>0</v>
          </cell>
          <cell r="H70">
            <v>0</v>
          </cell>
          <cell r="I70">
            <v>709198672</v>
          </cell>
          <cell r="J70">
            <v>0</v>
          </cell>
          <cell r="K70">
            <v>479747821</v>
          </cell>
          <cell r="L70">
            <v>1833276562</v>
          </cell>
          <cell r="M70">
            <v>1761540</v>
          </cell>
        </row>
        <row r="71">
          <cell r="B71" t="str">
            <v>A_Law Enforcement Officers_Adder</v>
          </cell>
          <cell r="C71">
            <v>3529</v>
          </cell>
          <cell r="D71">
            <v>204947078</v>
          </cell>
          <cell r="E71">
            <v>39.92</v>
          </cell>
          <cell r="F71">
            <v>12.8</v>
          </cell>
          <cell r="G71">
            <v>0</v>
          </cell>
          <cell r="H71">
            <v>0</v>
          </cell>
          <cell r="I71">
            <v>721174871</v>
          </cell>
          <cell r="J71">
            <v>0</v>
          </cell>
          <cell r="K71">
            <v>488384054</v>
          </cell>
          <cell r="L71">
            <v>1833276562</v>
          </cell>
          <cell r="M71">
            <v>1761540</v>
          </cell>
        </row>
        <row r="72">
          <cell r="B72" t="str">
            <v>A_Law Enforcement Officers_Experience_NC</v>
          </cell>
          <cell r="C72">
            <v>3531</v>
          </cell>
          <cell r="D72">
            <v>204921033</v>
          </cell>
          <cell r="E72">
            <v>39.92</v>
          </cell>
          <cell r="F72">
            <v>12.79</v>
          </cell>
          <cell r="G72">
            <v>0</v>
          </cell>
          <cell r="H72">
            <v>0</v>
          </cell>
          <cell r="I72">
            <v>708304139</v>
          </cell>
          <cell r="J72">
            <v>0</v>
          </cell>
          <cell r="K72">
            <v>470711802</v>
          </cell>
          <cell r="L72">
            <v>1933260599</v>
          </cell>
          <cell r="M72">
            <v>1596836</v>
          </cell>
        </row>
        <row r="73">
          <cell r="B73" t="str">
            <v>A_Law Enforcement Officers_Salary Scale_NC</v>
          </cell>
          <cell r="C73">
            <v>3531</v>
          </cell>
          <cell r="D73">
            <v>205533472</v>
          </cell>
          <cell r="E73">
            <v>39.92</v>
          </cell>
          <cell r="F73">
            <v>12.79</v>
          </cell>
          <cell r="G73">
            <v>0</v>
          </cell>
          <cell r="H73">
            <v>0</v>
          </cell>
          <cell r="I73">
            <v>713703270</v>
          </cell>
          <cell r="J73">
            <v>0</v>
          </cell>
          <cell r="K73">
            <v>470994374</v>
          </cell>
          <cell r="L73">
            <v>1956112867</v>
          </cell>
          <cell r="M73">
            <v>1608659</v>
          </cell>
        </row>
        <row r="74">
          <cell r="B74" t="str">
            <v>A_Law Enforcement Officers_Sal + Inflation_NC</v>
          </cell>
          <cell r="C74">
            <v>3531</v>
          </cell>
          <cell r="D74">
            <v>205038211</v>
          </cell>
          <cell r="E74">
            <v>39.92</v>
          </cell>
          <cell r="F74">
            <v>12.79</v>
          </cell>
          <cell r="G74">
            <v>0</v>
          </cell>
          <cell r="H74">
            <v>0</v>
          </cell>
          <cell r="I74">
            <v>696139942</v>
          </cell>
          <cell r="J74">
            <v>0</v>
          </cell>
          <cell r="K74">
            <v>465153024</v>
          </cell>
          <cell r="L74">
            <v>1918349447</v>
          </cell>
          <cell r="M74">
            <v>1603288</v>
          </cell>
        </row>
        <row r="75">
          <cell r="B75" t="str">
            <v>A_Law Enforcement Officers_Mortality_NC</v>
          </cell>
          <cell r="C75">
            <v>3531</v>
          </cell>
          <cell r="D75">
            <v>205038211</v>
          </cell>
          <cell r="E75">
            <v>39.92</v>
          </cell>
          <cell r="F75">
            <v>12.79</v>
          </cell>
          <cell r="G75">
            <v>0</v>
          </cell>
          <cell r="H75">
            <v>0</v>
          </cell>
          <cell r="I75">
            <v>709619780</v>
          </cell>
          <cell r="J75">
            <v>0</v>
          </cell>
          <cell r="K75">
            <v>474623854</v>
          </cell>
          <cell r="L75">
            <v>1920299304</v>
          </cell>
          <cell r="M75">
            <v>1562132</v>
          </cell>
        </row>
        <row r="76">
          <cell r="B76" t="str">
            <v>A_Law Enforcement Officers_Ret/Term_NC</v>
          </cell>
          <cell r="C76">
            <v>3531</v>
          </cell>
          <cell r="D76">
            <v>205038211</v>
          </cell>
          <cell r="E76">
            <v>39.92</v>
          </cell>
          <cell r="F76">
            <v>12.79</v>
          </cell>
          <cell r="G76">
            <v>0</v>
          </cell>
          <cell r="H76">
            <v>0</v>
          </cell>
          <cell r="I76">
            <v>708673950</v>
          </cell>
          <cell r="J76">
            <v>0</v>
          </cell>
          <cell r="K76">
            <v>479626701</v>
          </cell>
          <cell r="L76">
            <v>1834263218</v>
          </cell>
          <cell r="M76">
            <v>1763392</v>
          </cell>
        </row>
        <row r="77">
          <cell r="C77">
            <v>3529</v>
          </cell>
          <cell r="D77">
            <v>204829979</v>
          </cell>
          <cell r="E77">
            <v>39.92</v>
          </cell>
          <cell r="F77">
            <v>12.8</v>
          </cell>
          <cell r="G77">
            <v>0</v>
          </cell>
          <cell r="H77">
            <v>0</v>
          </cell>
          <cell r="I77">
            <v>708060807</v>
          </cell>
          <cell r="J77">
            <v>0</v>
          </cell>
          <cell r="K77">
            <v>470600581</v>
          </cell>
          <cell r="L77">
            <v>1932204183</v>
          </cell>
          <cell r="M77">
            <v>1595118</v>
          </cell>
        </row>
        <row r="78">
          <cell r="B78" t="str">
            <v>A_Law Enforcement Officers_Fix Disability_NC</v>
          </cell>
          <cell r="C78">
            <v>3529</v>
          </cell>
          <cell r="D78">
            <v>204947078</v>
          </cell>
          <cell r="E78">
            <v>39.92</v>
          </cell>
          <cell r="F78">
            <v>12.8</v>
          </cell>
          <cell r="G78">
            <v>0</v>
          </cell>
          <cell r="H78">
            <v>0</v>
          </cell>
          <cell r="I78">
            <v>708437817</v>
          </cell>
          <cell r="J78">
            <v>0</v>
          </cell>
          <cell r="K78">
            <v>479516026</v>
          </cell>
          <cell r="L78">
            <v>1833276046</v>
          </cell>
          <cell r="M78">
            <v>1761546</v>
          </cell>
        </row>
        <row r="79">
          <cell r="B79" t="str">
            <v>A_Law Enforcement Officers_Correct Groups_NC</v>
          </cell>
          <cell r="C79">
            <v>3529</v>
          </cell>
          <cell r="D79">
            <v>204947078</v>
          </cell>
          <cell r="E79">
            <v>39.92</v>
          </cell>
          <cell r="F79">
            <v>12.8</v>
          </cell>
          <cell r="G79">
            <v>0</v>
          </cell>
          <cell r="H79">
            <v>0</v>
          </cell>
          <cell r="I79">
            <v>708439904</v>
          </cell>
          <cell r="J79">
            <v>0</v>
          </cell>
          <cell r="K79">
            <v>479518416</v>
          </cell>
          <cell r="L79">
            <v>1833276562</v>
          </cell>
          <cell r="M79">
            <v>1761540</v>
          </cell>
        </row>
        <row r="80">
          <cell r="B80" t="str">
            <v>A_Law Enforcement Officers_Adder_NC</v>
          </cell>
          <cell r="C80">
            <v>3529</v>
          </cell>
          <cell r="D80">
            <v>204947078</v>
          </cell>
          <cell r="E80">
            <v>39.92</v>
          </cell>
          <cell r="F80">
            <v>12.8</v>
          </cell>
          <cell r="G80">
            <v>0</v>
          </cell>
          <cell r="H80">
            <v>0</v>
          </cell>
          <cell r="I80">
            <v>720404503</v>
          </cell>
          <cell r="J80">
            <v>0</v>
          </cell>
          <cell r="K80">
            <v>488145675</v>
          </cell>
          <cell r="L80">
            <v>1833276562</v>
          </cell>
          <cell r="M80">
            <v>1761540</v>
          </cell>
        </row>
        <row r="81">
          <cell r="B81" t="str">
            <v>R_Teachers_Experience</v>
          </cell>
          <cell r="C81">
            <v>0</v>
          </cell>
          <cell r="D81">
            <v>0</v>
          </cell>
          <cell r="E81">
            <v>0</v>
          </cell>
          <cell r="F81">
            <v>0</v>
          </cell>
          <cell r="G81">
            <v>68841</v>
          </cell>
          <cell r="H81">
            <v>1847585434</v>
          </cell>
          <cell r="I81">
            <v>0</v>
          </cell>
          <cell r="J81">
            <v>15957555420</v>
          </cell>
          <cell r="K81">
            <v>0</v>
          </cell>
          <cell r="L81">
            <v>0</v>
          </cell>
        </row>
        <row r="82">
          <cell r="B82" t="str">
            <v>R_Teachers_Mortality</v>
          </cell>
          <cell r="C82">
            <v>0</v>
          </cell>
          <cell r="D82">
            <v>0</v>
          </cell>
          <cell r="E82">
            <v>0</v>
          </cell>
          <cell r="F82">
            <v>0</v>
          </cell>
          <cell r="G82">
            <v>68841</v>
          </cell>
          <cell r="H82">
            <v>1847585434</v>
          </cell>
          <cell r="I82">
            <v>0</v>
          </cell>
          <cell r="J82">
            <v>15915446811</v>
          </cell>
          <cell r="K82">
            <v>0</v>
          </cell>
          <cell r="L82">
            <v>0</v>
          </cell>
        </row>
        <row r="83">
          <cell r="C83">
            <v>0</v>
          </cell>
          <cell r="D83">
            <v>0</v>
          </cell>
          <cell r="E83">
            <v>0</v>
          </cell>
          <cell r="F83">
            <v>0</v>
          </cell>
          <cell r="G83">
            <v>68841</v>
          </cell>
          <cell r="H83">
            <v>1849617003</v>
          </cell>
          <cell r="I83">
            <v>0</v>
          </cell>
          <cell r="J83">
            <v>15916949516</v>
          </cell>
          <cell r="K83">
            <v>0</v>
          </cell>
          <cell r="L83">
            <v>0</v>
          </cell>
        </row>
        <row r="84">
          <cell r="B84" t="str">
            <v>R_Teachers_Fix Disability</v>
          </cell>
          <cell r="C84">
            <v>0</v>
          </cell>
          <cell r="D84">
            <v>0</v>
          </cell>
          <cell r="E84">
            <v>0</v>
          </cell>
          <cell r="F84">
            <v>0</v>
          </cell>
          <cell r="G84">
            <v>68841</v>
          </cell>
          <cell r="H84">
            <v>1849617003</v>
          </cell>
          <cell r="I84">
            <v>0</v>
          </cell>
          <cell r="J84">
            <v>15874371810</v>
          </cell>
          <cell r="K84">
            <v>0</v>
          </cell>
          <cell r="L84">
            <v>0</v>
          </cell>
        </row>
        <row r="85">
          <cell r="C85">
            <v>0</v>
          </cell>
          <cell r="D85">
            <v>0</v>
          </cell>
          <cell r="E85">
            <v>0</v>
          </cell>
          <cell r="F85">
            <v>0</v>
          </cell>
          <cell r="G85">
            <v>68735</v>
          </cell>
          <cell r="H85">
            <v>1846681031</v>
          </cell>
          <cell r="I85">
            <v>0</v>
          </cell>
          <cell r="J85">
            <v>15845650965</v>
          </cell>
          <cell r="K85">
            <v>0</v>
          </cell>
          <cell r="L85">
            <v>0</v>
          </cell>
        </row>
        <row r="86">
          <cell r="C86">
            <v>0</v>
          </cell>
          <cell r="D86">
            <v>0</v>
          </cell>
          <cell r="E86">
            <v>0</v>
          </cell>
          <cell r="F86">
            <v>0</v>
          </cell>
          <cell r="G86">
            <v>2695</v>
          </cell>
          <cell r="H86">
            <v>67411529</v>
          </cell>
          <cell r="I86">
            <v>0</v>
          </cell>
          <cell r="J86">
            <v>637471005</v>
          </cell>
          <cell r="K86">
            <v>0</v>
          </cell>
          <cell r="L86">
            <v>0</v>
          </cell>
        </row>
        <row r="87">
          <cell r="B87" t="str">
            <v>A_Other Education_Correct Groups</v>
          </cell>
          <cell r="C87">
            <v>48906</v>
          </cell>
          <cell r="D87">
            <v>2001734581</v>
          </cell>
          <cell r="E87">
            <v>48.51</v>
          </cell>
          <cell r="F87">
            <v>10.72</v>
          </cell>
          <cell r="G87">
            <v>0</v>
          </cell>
          <cell r="H87">
            <v>0</v>
          </cell>
          <cell r="I87">
            <v>5739278205</v>
          </cell>
          <cell r="J87">
            <v>0</v>
          </cell>
          <cell r="K87">
            <v>4197560229</v>
          </cell>
          <cell r="L87">
            <v>14693640050</v>
          </cell>
          <cell r="M87">
            <v>30291613</v>
          </cell>
        </row>
        <row r="88">
          <cell r="B88" t="str">
            <v>A_Other Education_Adder</v>
          </cell>
          <cell r="C88">
            <v>48906</v>
          </cell>
          <cell r="D88">
            <v>2001734581</v>
          </cell>
          <cell r="E88">
            <v>48.51</v>
          </cell>
          <cell r="F88">
            <v>10.72</v>
          </cell>
          <cell r="G88">
            <v>0</v>
          </cell>
          <cell r="H88">
            <v>0</v>
          </cell>
          <cell r="I88">
            <v>5761087963</v>
          </cell>
          <cell r="J88">
            <v>0</v>
          </cell>
          <cell r="K88">
            <v>4214541754</v>
          </cell>
          <cell r="L88">
            <v>14693640050</v>
          </cell>
          <cell r="M88">
            <v>30291613</v>
          </cell>
        </row>
        <row r="89">
          <cell r="B89" t="str">
            <v>A_Other Education_Correct Groups_NC</v>
          </cell>
          <cell r="C89">
            <v>48906</v>
          </cell>
          <cell r="D89">
            <v>2001734581</v>
          </cell>
          <cell r="E89">
            <v>48.51</v>
          </cell>
          <cell r="F89">
            <v>10.72</v>
          </cell>
          <cell r="G89">
            <v>0</v>
          </cell>
          <cell r="H89">
            <v>0</v>
          </cell>
          <cell r="I89">
            <v>5724709811</v>
          </cell>
          <cell r="J89">
            <v>0</v>
          </cell>
          <cell r="K89">
            <v>4186909441</v>
          </cell>
          <cell r="L89">
            <v>14693640050</v>
          </cell>
          <cell r="M89">
            <v>30291613</v>
          </cell>
        </row>
        <row r="90">
          <cell r="B90" t="str">
            <v>A_Other Education_Adder_NC</v>
          </cell>
          <cell r="C90">
            <v>48906</v>
          </cell>
          <cell r="D90">
            <v>2001734581</v>
          </cell>
          <cell r="E90">
            <v>48.51</v>
          </cell>
          <cell r="F90">
            <v>10.72</v>
          </cell>
          <cell r="G90">
            <v>0</v>
          </cell>
          <cell r="H90">
            <v>0</v>
          </cell>
          <cell r="I90">
            <v>5746463894</v>
          </cell>
          <cell r="J90">
            <v>0</v>
          </cell>
          <cell r="K90">
            <v>4203843173</v>
          </cell>
          <cell r="L90">
            <v>14693640050</v>
          </cell>
          <cell r="M90">
            <v>30291613</v>
          </cell>
        </row>
        <row r="91">
          <cell r="B91" t="str">
            <v>B_Teachers_Experience</v>
          </cell>
          <cell r="C91">
            <v>0</v>
          </cell>
          <cell r="D91">
            <v>0</v>
          </cell>
          <cell r="E91">
            <v>0</v>
          </cell>
          <cell r="F91">
            <v>0</v>
          </cell>
          <cell r="G91">
            <v>3850</v>
          </cell>
          <cell r="H91">
            <v>63949635</v>
          </cell>
          <cell r="I91">
            <v>0</v>
          </cell>
          <cell r="J91">
            <v>509309400</v>
          </cell>
          <cell r="K91">
            <v>0</v>
          </cell>
          <cell r="L91">
            <v>0</v>
          </cell>
        </row>
        <row r="92">
          <cell r="B92" t="str">
            <v>B_Teachers_Mortality</v>
          </cell>
          <cell r="C92">
            <v>0</v>
          </cell>
          <cell r="D92">
            <v>0</v>
          </cell>
          <cell r="E92">
            <v>0</v>
          </cell>
          <cell r="F92">
            <v>0</v>
          </cell>
          <cell r="G92">
            <v>3850</v>
          </cell>
          <cell r="H92">
            <v>63949635</v>
          </cell>
          <cell r="I92">
            <v>0</v>
          </cell>
          <cell r="J92">
            <v>499131345</v>
          </cell>
          <cell r="K92">
            <v>0</v>
          </cell>
          <cell r="L92">
            <v>0</v>
          </cell>
        </row>
        <row r="93">
          <cell r="C93">
            <v>0</v>
          </cell>
          <cell r="D93">
            <v>0</v>
          </cell>
          <cell r="E93">
            <v>0</v>
          </cell>
          <cell r="F93">
            <v>0</v>
          </cell>
          <cell r="G93">
            <v>3805</v>
          </cell>
          <cell r="H93">
            <v>63344976</v>
          </cell>
          <cell r="I93">
            <v>0</v>
          </cell>
          <cell r="J93">
            <v>491494756</v>
          </cell>
          <cell r="K93">
            <v>0</v>
          </cell>
          <cell r="L93">
            <v>0</v>
          </cell>
        </row>
        <row r="94">
          <cell r="C94">
            <v>0</v>
          </cell>
          <cell r="D94">
            <v>0</v>
          </cell>
          <cell r="E94">
            <v>0</v>
          </cell>
          <cell r="F94">
            <v>0</v>
          </cell>
          <cell r="G94">
            <v>4</v>
          </cell>
          <cell r="H94">
            <v>42393</v>
          </cell>
          <cell r="I94">
            <v>0</v>
          </cell>
          <cell r="J94">
            <v>456295</v>
          </cell>
          <cell r="K94">
            <v>0</v>
          </cell>
          <cell r="L94">
            <v>0</v>
          </cell>
        </row>
        <row r="95">
          <cell r="B95" t="str">
            <v>R_General_Experience</v>
          </cell>
          <cell r="C95">
            <v>0</v>
          </cell>
          <cell r="D95">
            <v>0</v>
          </cell>
          <cell r="E95">
            <v>0</v>
          </cell>
          <cell r="F95">
            <v>0</v>
          </cell>
          <cell r="G95">
            <v>73315</v>
          </cell>
          <cell r="H95">
            <v>1294719448</v>
          </cell>
          <cell r="I95">
            <v>0</v>
          </cell>
          <cell r="J95">
            <v>11017295178</v>
          </cell>
          <cell r="K95">
            <v>0</v>
          </cell>
          <cell r="L95">
            <v>0</v>
          </cell>
        </row>
        <row r="96">
          <cell r="B96" t="str">
            <v>R_General_Mortality</v>
          </cell>
          <cell r="C96">
            <v>0</v>
          </cell>
          <cell r="D96">
            <v>0</v>
          </cell>
          <cell r="E96">
            <v>0</v>
          </cell>
          <cell r="F96">
            <v>0</v>
          </cell>
          <cell r="G96">
            <v>73315</v>
          </cell>
          <cell r="H96">
            <v>1294719448</v>
          </cell>
          <cell r="I96">
            <v>0</v>
          </cell>
          <cell r="J96">
            <v>11013868775</v>
          </cell>
          <cell r="K96">
            <v>0</v>
          </cell>
          <cell r="L96">
            <v>0</v>
          </cell>
        </row>
        <row r="97">
          <cell r="C97">
            <v>0</v>
          </cell>
          <cell r="D97">
            <v>0</v>
          </cell>
          <cell r="E97">
            <v>0</v>
          </cell>
          <cell r="F97">
            <v>0</v>
          </cell>
          <cell r="G97">
            <v>73315</v>
          </cell>
          <cell r="H97">
            <v>1294721957</v>
          </cell>
          <cell r="I97">
            <v>0</v>
          </cell>
          <cell r="J97">
            <v>10996240964</v>
          </cell>
          <cell r="K97">
            <v>0</v>
          </cell>
          <cell r="L97">
            <v>0</v>
          </cell>
        </row>
        <row r="98">
          <cell r="B98" t="str">
            <v>R_General_Fix Disability</v>
          </cell>
          <cell r="C98">
            <v>0</v>
          </cell>
          <cell r="D98">
            <v>0</v>
          </cell>
          <cell r="E98">
            <v>0</v>
          </cell>
          <cell r="F98">
            <v>0</v>
          </cell>
          <cell r="G98">
            <v>73315</v>
          </cell>
          <cell r="H98">
            <v>1294721957</v>
          </cell>
          <cell r="I98">
            <v>0</v>
          </cell>
          <cell r="J98">
            <v>10994180662</v>
          </cell>
          <cell r="K98">
            <v>0</v>
          </cell>
          <cell r="L98">
            <v>0</v>
          </cell>
        </row>
        <row r="99">
          <cell r="C99">
            <v>0</v>
          </cell>
          <cell r="D99">
            <v>0</v>
          </cell>
          <cell r="E99">
            <v>0</v>
          </cell>
          <cell r="F99">
            <v>0</v>
          </cell>
          <cell r="G99">
            <v>70726</v>
          </cell>
          <cell r="H99">
            <v>1230141222</v>
          </cell>
          <cell r="I99">
            <v>0</v>
          </cell>
          <cell r="J99">
            <v>10381313729</v>
          </cell>
          <cell r="K99">
            <v>0</v>
          </cell>
          <cell r="L99">
            <v>0</v>
          </cell>
        </row>
        <row r="100">
          <cell r="B100" t="str">
            <v>B_General_Experience</v>
          </cell>
          <cell r="C100">
            <v>0</v>
          </cell>
          <cell r="D100">
            <v>0</v>
          </cell>
          <cell r="E100">
            <v>0</v>
          </cell>
          <cell r="F100">
            <v>0</v>
          </cell>
          <cell r="G100">
            <v>8123</v>
          </cell>
          <cell r="H100">
            <v>90292018</v>
          </cell>
          <cell r="I100">
            <v>0</v>
          </cell>
          <cell r="J100">
            <v>717480150</v>
          </cell>
          <cell r="K100">
            <v>0</v>
          </cell>
          <cell r="L100">
            <v>0</v>
          </cell>
        </row>
        <row r="101">
          <cell r="B101" t="str">
            <v>B_General_Mortality</v>
          </cell>
          <cell r="C101">
            <v>0</v>
          </cell>
          <cell r="D101">
            <v>0</v>
          </cell>
          <cell r="E101">
            <v>0</v>
          </cell>
          <cell r="F101">
            <v>0</v>
          </cell>
          <cell r="G101">
            <v>8123</v>
          </cell>
          <cell r="H101">
            <v>90292018</v>
          </cell>
          <cell r="I101">
            <v>0</v>
          </cell>
          <cell r="J101">
            <v>697745341</v>
          </cell>
          <cell r="K101">
            <v>0</v>
          </cell>
          <cell r="L101">
            <v>0</v>
          </cell>
        </row>
        <row r="102">
          <cell r="C102">
            <v>0</v>
          </cell>
          <cell r="D102">
            <v>0</v>
          </cell>
          <cell r="E102">
            <v>0</v>
          </cell>
          <cell r="F102">
            <v>0</v>
          </cell>
          <cell r="G102">
            <v>8164</v>
          </cell>
          <cell r="H102">
            <v>90824945</v>
          </cell>
          <cell r="I102">
            <v>0</v>
          </cell>
          <cell r="J102">
            <v>701401784</v>
          </cell>
          <cell r="K102">
            <v>0</v>
          </cell>
          <cell r="L102">
            <v>0</v>
          </cell>
        </row>
        <row r="103">
          <cell r="B103" t="str">
            <v>R_Law Enforcement Officers_Experience</v>
          </cell>
          <cell r="C103">
            <v>0</v>
          </cell>
          <cell r="D103">
            <v>0</v>
          </cell>
          <cell r="E103">
            <v>0</v>
          </cell>
          <cell r="F103">
            <v>0</v>
          </cell>
          <cell r="G103">
            <v>2305</v>
          </cell>
          <cell r="H103">
            <v>68995116</v>
          </cell>
          <cell r="I103">
            <v>0</v>
          </cell>
          <cell r="J103">
            <v>720981233</v>
          </cell>
          <cell r="K103">
            <v>0</v>
          </cell>
          <cell r="L103">
            <v>0</v>
          </cell>
        </row>
        <row r="104">
          <cell r="B104" t="str">
            <v>R_Law Enforcement Officers_Mortality</v>
          </cell>
          <cell r="C104">
            <v>0</v>
          </cell>
          <cell r="D104">
            <v>0</v>
          </cell>
          <cell r="E104">
            <v>0</v>
          </cell>
          <cell r="F104">
            <v>0</v>
          </cell>
          <cell r="G104">
            <v>2305</v>
          </cell>
          <cell r="H104">
            <v>68995116</v>
          </cell>
          <cell r="I104">
            <v>0</v>
          </cell>
          <cell r="J104">
            <v>730462901</v>
          </cell>
          <cell r="K104">
            <v>0</v>
          </cell>
          <cell r="L104">
            <v>0</v>
          </cell>
        </row>
        <row r="105">
          <cell r="C105">
            <v>0</v>
          </cell>
          <cell r="D105">
            <v>0</v>
          </cell>
          <cell r="E105">
            <v>0</v>
          </cell>
          <cell r="F105">
            <v>0</v>
          </cell>
          <cell r="G105">
            <v>2305</v>
          </cell>
          <cell r="H105">
            <v>68995116</v>
          </cell>
          <cell r="I105">
            <v>0</v>
          </cell>
          <cell r="J105">
            <v>720362914</v>
          </cell>
          <cell r="K105">
            <v>0</v>
          </cell>
          <cell r="L105">
            <v>0</v>
          </cell>
        </row>
        <row r="106">
          <cell r="B106" t="str">
            <v>R_Law Enforcement Officers_Fix Disability</v>
          </cell>
          <cell r="C106">
            <v>0</v>
          </cell>
          <cell r="D106">
            <v>0</v>
          </cell>
          <cell r="E106">
            <v>0</v>
          </cell>
          <cell r="F106">
            <v>0</v>
          </cell>
          <cell r="G106">
            <v>2305</v>
          </cell>
          <cell r="H106">
            <v>68995116</v>
          </cell>
          <cell r="I106">
            <v>0</v>
          </cell>
          <cell r="J106">
            <v>730133463</v>
          </cell>
          <cell r="K106">
            <v>0</v>
          </cell>
          <cell r="L106">
            <v>0</v>
          </cell>
        </row>
        <row r="107">
          <cell r="C107">
            <v>0</v>
          </cell>
          <cell r="D107">
            <v>0</v>
          </cell>
          <cell r="E107">
            <v>0</v>
          </cell>
          <cell r="F107">
            <v>0</v>
          </cell>
          <cell r="G107">
            <v>2305</v>
          </cell>
          <cell r="H107">
            <v>68995086</v>
          </cell>
          <cell r="I107">
            <v>0</v>
          </cell>
          <cell r="J107">
            <v>730102232</v>
          </cell>
          <cell r="K107">
            <v>0</v>
          </cell>
          <cell r="L107">
            <v>0</v>
          </cell>
        </row>
        <row r="108">
          <cell r="B108" t="str">
            <v>B_Law Enforcement Officers_Experience</v>
          </cell>
          <cell r="C108">
            <v>0</v>
          </cell>
          <cell r="D108">
            <v>0</v>
          </cell>
          <cell r="E108">
            <v>0</v>
          </cell>
          <cell r="F108">
            <v>0</v>
          </cell>
          <cell r="G108">
            <v>352</v>
          </cell>
          <cell r="H108">
            <v>6669964</v>
          </cell>
          <cell r="I108">
            <v>0</v>
          </cell>
          <cell r="J108">
            <v>57558402</v>
          </cell>
          <cell r="K108">
            <v>0</v>
          </cell>
          <cell r="L108">
            <v>0</v>
          </cell>
        </row>
        <row r="109">
          <cell r="B109" t="str">
            <v>B_Law Enforcement Officers_Mortality</v>
          </cell>
          <cell r="C109">
            <v>0</v>
          </cell>
          <cell r="D109">
            <v>0</v>
          </cell>
          <cell r="E109">
            <v>0</v>
          </cell>
          <cell r="F109">
            <v>0</v>
          </cell>
          <cell r="G109">
            <v>352</v>
          </cell>
          <cell r="H109">
            <v>6669964</v>
          </cell>
          <cell r="I109">
            <v>0</v>
          </cell>
          <cell r="J109">
            <v>55765870</v>
          </cell>
          <cell r="K109">
            <v>0</v>
          </cell>
          <cell r="L109">
            <v>0</v>
          </cell>
        </row>
        <row r="110">
          <cell r="C110">
            <v>0</v>
          </cell>
          <cell r="D110">
            <v>0</v>
          </cell>
          <cell r="E110">
            <v>0</v>
          </cell>
          <cell r="F110">
            <v>0</v>
          </cell>
          <cell r="G110">
            <v>351</v>
          </cell>
          <cell r="H110">
            <v>6667848</v>
          </cell>
          <cell r="I110">
            <v>0</v>
          </cell>
          <cell r="J110">
            <v>55648593</v>
          </cell>
          <cell r="K110">
            <v>0</v>
          </cell>
          <cell r="L110">
            <v>0</v>
          </cell>
        </row>
        <row r="111">
          <cell r="C111">
            <v>0</v>
          </cell>
          <cell r="D111">
            <v>0</v>
          </cell>
          <cell r="E111">
            <v>0</v>
          </cell>
          <cell r="F111">
            <v>0</v>
          </cell>
          <cell r="G111">
            <v>104041</v>
          </cell>
          <cell r="H111">
            <v>0</v>
          </cell>
          <cell r="I111">
            <v>0</v>
          </cell>
          <cell r="J111">
            <v>1756646365</v>
          </cell>
          <cell r="K111">
            <v>0</v>
          </cell>
          <cell r="L111">
            <v>0</v>
          </cell>
        </row>
        <row r="112">
          <cell r="C112">
            <v>0</v>
          </cell>
          <cell r="D112">
            <v>0</v>
          </cell>
          <cell r="E112">
            <v>0</v>
          </cell>
          <cell r="F112">
            <v>0</v>
          </cell>
          <cell r="G112">
            <v>97429</v>
          </cell>
          <cell r="H112">
            <v>0</v>
          </cell>
          <cell r="I112">
            <v>0</v>
          </cell>
          <cell r="J112">
            <v>1528818350</v>
          </cell>
          <cell r="K112">
            <v>0</v>
          </cell>
          <cell r="L112">
            <v>0</v>
          </cell>
        </row>
        <row r="113">
          <cell r="C113">
            <v>0</v>
          </cell>
          <cell r="D113">
            <v>0</v>
          </cell>
          <cell r="E113">
            <v>0</v>
          </cell>
          <cell r="F113">
            <v>0</v>
          </cell>
          <cell r="G113">
            <v>97429</v>
          </cell>
          <cell r="H113">
            <v>0</v>
          </cell>
          <cell r="I113">
            <v>0</v>
          </cell>
          <cell r="J113">
            <v>1528815591</v>
          </cell>
          <cell r="K113">
            <v>0</v>
          </cell>
          <cell r="L113">
            <v>0</v>
          </cell>
        </row>
        <row r="114">
          <cell r="C114">
            <v>971</v>
          </cell>
          <cell r="D114">
            <v>36334517</v>
          </cell>
          <cell r="E114">
            <v>52.95</v>
          </cell>
          <cell r="F114">
            <v>7.82</v>
          </cell>
          <cell r="G114">
            <v>0</v>
          </cell>
          <cell r="H114">
            <v>0</v>
          </cell>
          <cell r="I114">
            <v>65066200</v>
          </cell>
          <cell r="J114">
            <v>0</v>
          </cell>
          <cell r="K114">
            <v>37825843</v>
          </cell>
          <cell r="L114">
            <v>282415331</v>
          </cell>
          <cell r="M114">
            <v>662646</v>
          </cell>
        </row>
        <row r="115">
          <cell r="B115" t="str">
            <v>D_Teachers_Fix Disability</v>
          </cell>
          <cell r="C115">
            <v>971</v>
          </cell>
          <cell r="D115">
            <v>36334517</v>
          </cell>
          <cell r="E115">
            <v>52.95</v>
          </cell>
          <cell r="F115">
            <v>7.82</v>
          </cell>
          <cell r="G115">
            <v>0</v>
          </cell>
          <cell r="H115">
            <v>0</v>
          </cell>
          <cell r="I115">
            <v>61305742</v>
          </cell>
          <cell r="J115">
            <v>0</v>
          </cell>
          <cell r="K115">
            <v>36904565</v>
          </cell>
          <cell r="L115">
            <v>265466385</v>
          </cell>
          <cell r="M115">
            <v>1484041</v>
          </cell>
        </row>
        <row r="116">
          <cell r="B116" t="str">
            <v>D_Teachers_Correct Groups</v>
          </cell>
          <cell r="C116">
            <v>829</v>
          </cell>
          <cell r="D116">
            <v>31890315</v>
          </cell>
          <cell r="E116">
            <v>51.1</v>
          </cell>
          <cell r="F116">
            <v>9.11</v>
          </cell>
          <cell r="G116">
            <v>0</v>
          </cell>
          <cell r="H116">
            <v>0</v>
          </cell>
          <cell r="I116">
            <v>58253706</v>
          </cell>
          <cell r="J116">
            <v>0</v>
          </cell>
          <cell r="K116">
            <v>36077211</v>
          </cell>
          <cell r="L116">
            <v>247170338</v>
          </cell>
          <cell r="M116">
            <v>1406857</v>
          </cell>
        </row>
        <row r="117">
          <cell r="C117">
            <v>971</v>
          </cell>
          <cell r="D117">
            <v>36334517</v>
          </cell>
          <cell r="E117">
            <v>52.95</v>
          </cell>
          <cell r="F117">
            <v>7.82</v>
          </cell>
          <cell r="G117">
            <v>0</v>
          </cell>
          <cell r="H117">
            <v>0</v>
          </cell>
          <cell r="I117">
            <v>65485767</v>
          </cell>
          <cell r="J117">
            <v>0</v>
          </cell>
          <cell r="K117">
            <v>38231479</v>
          </cell>
          <cell r="L117">
            <v>282415331</v>
          </cell>
          <cell r="M117">
            <v>662646</v>
          </cell>
        </row>
        <row r="118">
          <cell r="B118" t="str">
            <v>D_Teachers_Fix Disability_NC</v>
          </cell>
          <cell r="C118">
            <v>971</v>
          </cell>
          <cell r="D118">
            <v>36334517</v>
          </cell>
          <cell r="E118">
            <v>52.95</v>
          </cell>
          <cell r="F118">
            <v>7.82</v>
          </cell>
          <cell r="G118">
            <v>0</v>
          </cell>
          <cell r="H118">
            <v>0</v>
          </cell>
          <cell r="I118">
            <v>61759603</v>
          </cell>
          <cell r="J118">
            <v>0</v>
          </cell>
          <cell r="K118">
            <v>37275609</v>
          </cell>
          <cell r="L118">
            <v>265466385</v>
          </cell>
          <cell r="M118">
            <v>1484041</v>
          </cell>
        </row>
        <row r="119">
          <cell r="B119" t="str">
            <v>D_Teachers_Correct Groups_NC</v>
          </cell>
          <cell r="C119">
            <v>829</v>
          </cell>
          <cell r="D119">
            <v>31890315</v>
          </cell>
          <cell r="E119">
            <v>51.1</v>
          </cell>
          <cell r="F119">
            <v>9.11</v>
          </cell>
          <cell r="G119">
            <v>0</v>
          </cell>
          <cell r="H119">
            <v>0</v>
          </cell>
          <cell r="I119">
            <v>58951615</v>
          </cell>
          <cell r="J119">
            <v>0</v>
          </cell>
          <cell r="K119">
            <v>36613113</v>
          </cell>
          <cell r="L119">
            <v>247170338</v>
          </cell>
          <cell r="M119">
            <v>1406857</v>
          </cell>
        </row>
        <row r="120">
          <cell r="C120">
            <v>5904</v>
          </cell>
          <cell r="D120">
            <v>190251135</v>
          </cell>
          <cell r="E120">
            <v>54.91</v>
          </cell>
          <cell r="F120">
            <v>11.27</v>
          </cell>
          <cell r="G120">
            <v>0</v>
          </cell>
          <cell r="H120">
            <v>0</v>
          </cell>
          <cell r="I120">
            <v>389310930</v>
          </cell>
          <cell r="J120">
            <v>0</v>
          </cell>
          <cell r="K120">
            <v>271707637</v>
          </cell>
          <cell r="L120">
            <v>1259144552</v>
          </cell>
          <cell r="M120">
            <v>4163345</v>
          </cell>
        </row>
        <row r="121">
          <cell r="B121" t="str">
            <v>D_General_Fix Disability</v>
          </cell>
          <cell r="C121">
            <v>5904</v>
          </cell>
          <cell r="D121">
            <v>190251135</v>
          </cell>
          <cell r="E121">
            <v>54.91</v>
          </cell>
          <cell r="F121">
            <v>11.27</v>
          </cell>
          <cell r="G121">
            <v>0</v>
          </cell>
          <cell r="H121">
            <v>0</v>
          </cell>
          <cell r="I121">
            <v>376137026</v>
          </cell>
          <cell r="J121">
            <v>0</v>
          </cell>
          <cell r="K121">
            <v>270612320</v>
          </cell>
          <cell r="L121">
            <v>1188047338</v>
          </cell>
          <cell r="M121">
            <v>9310577</v>
          </cell>
        </row>
        <row r="122">
          <cell r="B122" t="str">
            <v>D_General_Correct Groups</v>
          </cell>
          <cell r="C122">
            <v>5785</v>
          </cell>
          <cell r="D122">
            <v>187581096</v>
          </cell>
          <cell r="E122">
            <v>55.19</v>
          </cell>
          <cell r="F122">
            <v>11.04</v>
          </cell>
          <cell r="G122">
            <v>0</v>
          </cell>
          <cell r="H122">
            <v>0</v>
          </cell>
          <cell r="I122">
            <v>355932262</v>
          </cell>
          <cell r="J122">
            <v>0</v>
          </cell>
          <cell r="K122">
            <v>254869203</v>
          </cell>
          <cell r="L122">
            <v>1160411680</v>
          </cell>
          <cell r="M122">
            <v>9124111</v>
          </cell>
        </row>
        <row r="123">
          <cell r="C123">
            <v>5904</v>
          </cell>
          <cell r="D123">
            <v>190251135</v>
          </cell>
          <cell r="E123">
            <v>54.91</v>
          </cell>
          <cell r="F123">
            <v>11.27</v>
          </cell>
          <cell r="G123">
            <v>0</v>
          </cell>
          <cell r="H123">
            <v>0</v>
          </cell>
          <cell r="I123">
            <v>387705597</v>
          </cell>
          <cell r="J123">
            <v>0</v>
          </cell>
          <cell r="K123">
            <v>271298035</v>
          </cell>
          <cell r="L123">
            <v>1259144552</v>
          </cell>
          <cell r="M123">
            <v>4163345</v>
          </cell>
        </row>
        <row r="124">
          <cell r="B124" t="str">
            <v>D_General_Fix Disability_NC</v>
          </cell>
          <cell r="C124">
            <v>5904</v>
          </cell>
          <cell r="D124">
            <v>190251135</v>
          </cell>
          <cell r="E124">
            <v>54.91</v>
          </cell>
          <cell r="F124">
            <v>11.27</v>
          </cell>
          <cell r="G124">
            <v>0</v>
          </cell>
          <cell r="H124">
            <v>0</v>
          </cell>
          <cell r="I124">
            <v>374744247</v>
          </cell>
          <cell r="J124">
            <v>0</v>
          </cell>
          <cell r="K124">
            <v>269485262</v>
          </cell>
          <cell r="L124">
            <v>1188047338</v>
          </cell>
          <cell r="M124">
            <v>9310577</v>
          </cell>
        </row>
        <row r="125">
          <cell r="B125" t="str">
            <v>D_General_Correct Groups_NC</v>
          </cell>
          <cell r="C125">
            <v>5785</v>
          </cell>
          <cell r="D125">
            <v>187581096</v>
          </cell>
          <cell r="E125">
            <v>55.19</v>
          </cell>
          <cell r="F125">
            <v>11.04</v>
          </cell>
          <cell r="G125">
            <v>0</v>
          </cell>
          <cell r="H125">
            <v>0</v>
          </cell>
          <cell r="I125">
            <v>363065543</v>
          </cell>
          <cell r="J125">
            <v>0</v>
          </cell>
          <cell r="K125">
            <v>259826502</v>
          </cell>
          <cell r="L125">
            <v>1160411680</v>
          </cell>
          <cell r="M125">
            <v>9124111</v>
          </cell>
        </row>
        <row r="126">
          <cell r="C126">
            <v>58</v>
          </cell>
          <cell r="D126">
            <v>2540584</v>
          </cell>
          <cell r="E126">
            <v>49.33</v>
          </cell>
          <cell r="F126">
            <v>10.78</v>
          </cell>
          <cell r="G126">
            <v>0</v>
          </cell>
          <cell r="H126">
            <v>0</v>
          </cell>
          <cell r="I126">
            <v>5931414</v>
          </cell>
          <cell r="J126">
            <v>0</v>
          </cell>
          <cell r="K126">
            <v>4172989</v>
          </cell>
          <cell r="L126">
            <v>16391218</v>
          </cell>
          <cell r="M126">
            <v>33720</v>
          </cell>
        </row>
        <row r="127">
          <cell r="B127" t="str">
            <v>D_Law Enforcement Officers_Fix Disability</v>
          </cell>
          <cell r="C127">
            <v>58</v>
          </cell>
          <cell r="D127">
            <v>2540584</v>
          </cell>
          <cell r="E127">
            <v>49.33</v>
          </cell>
          <cell r="F127">
            <v>10.78</v>
          </cell>
          <cell r="G127">
            <v>0</v>
          </cell>
          <cell r="H127">
            <v>0</v>
          </cell>
          <cell r="I127">
            <v>5367782</v>
          </cell>
          <cell r="J127">
            <v>0</v>
          </cell>
          <cell r="K127">
            <v>3916454</v>
          </cell>
          <cell r="L127">
            <v>15304273</v>
          </cell>
          <cell r="M127">
            <v>121171</v>
          </cell>
        </row>
        <row r="128">
          <cell r="B128" t="str">
            <v>D_Law Enforcement Officers_Correct Groups</v>
          </cell>
          <cell r="C128">
            <v>54</v>
          </cell>
          <cell r="D128">
            <v>2416084</v>
          </cell>
          <cell r="E128">
            <v>48.59</v>
          </cell>
          <cell r="F128">
            <v>11.52</v>
          </cell>
          <cell r="G128">
            <v>0</v>
          </cell>
          <cell r="H128">
            <v>0</v>
          </cell>
          <cell r="I128">
            <v>5299492</v>
          </cell>
          <cell r="J128">
            <v>0</v>
          </cell>
          <cell r="K128">
            <v>3902527</v>
          </cell>
          <cell r="L128">
            <v>14859237</v>
          </cell>
          <cell r="M128">
            <v>119611</v>
          </cell>
        </row>
        <row r="129">
          <cell r="C129">
            <v>58</v>
          </cell>
          <cell r="D129">
            <v>2540584</v>
          </cell>
          <cell r="E129">
            <v>49.33</v>
          </cell>
          <cell r="F129">
            <v>10.78</v>
          </cell>
          <cell r="G129">
            <v>0</v>
          </cell>
          <cell r="H129">
            <v>0</v>
          </cell>
          <cell r="I129">
            <v>5929537</v>
          </cell>
          <cell r="J129">
            <v>0</v>
          </cell>
          <cell r="K129">
            <v>4170628</v>
          </cell>
          <cell r="L129">
            <v>16391218</v>
          </cell>
          <cell r="M129">
            <v>33720</v>
          </cell>
        </row>
        <row r="130">
          <cell r="B130" t="str">
            <v>D_Law Enforcement Officers_Fix Disability_NC</v>
          </cell>
          <cell r="C130">
            <v>58</v>
          </cell>
          <cell r="D130">
            <v>2540584</v>
          </cell>
          <cell r="E130">
            <v>49.33</v>
          </cell>
          <cell r="F130">
            <v>10.78</v>
          </cell>
          <cell r="G130">
            <v>0</v>
          </cell>
          <cell r="H130">
            <v>0</v>
          </cell>
          <cell r="I130">
            <v>5366970</v>
          </cell>
          <cell r="J130">
            <v>0</v>
          </cell>
          <cell r="K130">
            <v>3905769</v>
          </cell>
          <cell r="L130">
            <v>15304273</v>
          </cell>
          <cell r="M130">
            <v>121171</v>
          </cell>
        </row>
        <row r="131">
          <cell r="B131" t="str">
            <v>D_Law Enforcement Officers_Correct Groups_NC</v>
          </cell>
          <cell r="C131">
            <v>54</v>
          </cell>
          <cell r="D131">
            <v>2416084</v>
          </cell>
          <cell r="E131">
            <v>48.59</v>
          </cell>
          <cell r="F131">
            <v>11.52</v>
          </cell>
          <cell r="G131">
            <v>0</v>
          </cell>
          <cell r="H131">
            <v>0</v>
          </cell>
          <cell r="I131">
            <v>5300664</v>
          </cell>
          <cell r="J131">
            <v>0</v>
          </cell>
          <cell r="K131">
            <v>3893078</v>
          </cell>
          <cell r="L131">
            <v>14859237</v>
          </cell>
          <cell r="M131">
            <v>119611</v>
          </cell>
        </row>
        <row r="132">
          <cell r="B132" t="str">
            <v>D_Other Education_Correct Groups</v>
          </cell>
          <cell r="C132">
            <v>265</v>
          </cell>
          <cell r="D132">
            <v>7238740</v>
          </cell>
          <cell r="E132">
            <v>53.55</v>
          </cell>
          <cell r="F132">
            <v>10.18</v>
          </cell>
          <cell r="G132">
            <v>0</v>
          </cell>
          <cell r="H132">
            <v>0</v>
          </cell>
          <cell r="I132">
            <v>14175087</v>
          </cell>
          <cell r="J132">
            <v>0</v>
          </cell>
          <cell r="K132">
            <v>9986551</v>
          </cell>
          <cell r="L132">
            <v>46709065</v>
          </cell>
          <cell r="M132">
            <v>273620</v>
          </cell>
        </row>
        <row r="133">
          <cell r="B133" t="str">
            <v>D_Other Education_Correct Groups_NC</v>
          </cell>
          <cell r="C133">
            <v>265</v>
          </cell>
          <cell r="D133">
            <v>7238740</v>
          </cell>
          <cell r="E133">
            <v>53.55</v>
          </cell>
          <cell r="F133">
            <v>10.18</v>
          </cell>
          <cell r="G133">
            <v>0</v>
          </cell>
          <cell r="H133">
            <v>0</v>
          </cell>
          <cell r="I133">
            <v>14452810</v>
          </cell>
          <cell r="J133">
            <v>0</v>
          </cell>
          <cell r="K133">
            <v>10230361</v>
          </cell>
          <cell r="L133">
            <v>46709065</v>
          </cell>
          <cell r="M133">
            <v>273620</v>
          </cell>
        </row>
        <row r="134">
          <cell r="B134" t="str">
            <v>A_Teachers_AFC Load</v>
          </cell>
          <cell r="C134">
            <v>150859</v>
          </cell>
          <cell r="D134">
            <v>6918855488</v>
          </cell>
          <cell r="E134">
            <v>43.17</v>
          </cell>
          <cell r="F134">
            <v>10.26</v>
          </cell>
          <cell r="G134">
            <v>0</v>
          </cell>
          <cell r="H134">
            <v>0</v>
          </cell>
          <cell r="I134">
            <v>19814003983</v>
          </cell>
          <cell r="J134">
            <v>0</v>
          </cell>
          <cell r="K134">
            <v>12984790666</v>
          </cell>
          <cell r="L134">
            <v>59749832108</v>
          </cell>
          <cell r="M134">
            <v>115046171</v>
          </cell>
          <cell r="N134">
            <v>411181250</v>
          </cell>
          <cell r="O134">
            <v>3072433749</v>
          </cell>
          <cell r="P134">
            <v>21442116</v>
          </cell>
        </row>
        <row r="135">
          <cell r="B135" t="str">
            <v>A_Teachers_AFC Load_NC</v>
          </cell>
          <cell r="C135">
            <v>150859</v>
          </cell>
          <cell r="D135">
            <v>6918855488</v>
          </cell>
          <cell r="E135">
            <v>43.17</v>
          </cell>
          <cell r="F135">
            <v>10.26</v>
          </cell>
          <cell r="G135">
            <v>0</v>
          </cell>
          <cell r="H135">
            <v>0</v>
          </cell>
          <cell r="I135">
            <v>19731025387</v>
          </cell>
          <cell r="J135">
            <v>0</v>
          </cell>
          <cell r="K135">
            <v>12940741107</v>
          </cell>
          <cell r="L135">
            <v>59749832108</v>
          </cell>
          <cell r="M135">
            <v>115046171</v>
          </cell>
          <cell r="N135">
            <v>410388580</v>
          </cell>
          <cell r="O135">
            <v>3072433749</v>
          </cell>
          <cell r="P135">
            <v>21442116</v>
          </cell>
        </row>
        <row r="136">
          <cell r="B136" t="str">
            <v>A_General_AFC Load</v>
          </cell>
          <cell r="C136">
            <v>113353</v>
          </cell>
          <cell r="D136">
            <v>5214530027</v>
          </cell>
          <cell r="E136">
            <v>45.8</v>
          </cell>
          <cell r="F136">
            <v>10.06</v>
          </cell>
          <cell r="G136">
            <v>0</v>
          </cell>
          <cell r="H136">
            <v>0</v>
          </cell>
          <cell r="I136">
            <v>13499019397</v>
          </cell>
          <cell r="J136">
            <v>0</v>
          </cell>
          <cell r="K136">
            <v>9098313614</v>
          </cell>
          <cell r="L136">
            <v>41545877871</v>
          </cell>
          <cell r="M136">
            <v>101993763</v>
          </cell>
          <cell r="N136">
            <v>252174087</v>
          </cell>
          <cell r="O136">
            <v>1973350931</v>
          </cell>
          <cell r="P136">
            <v>14202668</v>
          </cell>
        </row>
        <row r="137">
          <cell r="B137" t="str">
            <v>A_General_AFC Load_NC</v>
          </cell>
          <cell r="C137">
            <v>113353</v>
          </cell>
          <cell r="D137">
            <v>5214530027</v>
          </cell>
          <cell r="E137">
            <v>45.8</v>
          </cell>
          <cell r="F137">
            <v>10.06</v>
          </cell>
          <cell r="G137">
            <v>0</v>
          </cell>
          <cell r="H137">
            <v>0</v>
          </cell>
          <cell r="I137">
            <v>13469389802</v>
          </cell>
          <cell r="J137">
            <v>0</v>
          </cell>
          <cell r="K137">
            <v>9079625701</v>
          </cell>
          <cell r="L137">
            <v>41545877871</v>
          </cell>
          <cell r="M137">
            <v>101993763</v>
          </cell>
          <cell r="N137">
            <v>251494004</v>
          </cell>
          <cell r="O137">
            <v>1973350931</v>
          </cell>
          <cell r="P137">
            <v>14202668</v>
          </cell>
        </row>
        <row r="138">
          <cell r="B138" t="str">
            <v>A_Law Enforcement Officers_AFC Load</v>
          </cell>
          <cell r="C138">
            <v>3529</v>
          </cell>
          <cell r="D138">
            <v>204947078</v>
          </cell>
          <cell r="E138">
            <v>39.92</v>
          </cell>
          <cell r="F138">
            <v>12.8</v>
          </cell>
          <cell r="G138">
            <v>0</v>
          </cell>
          <cell r="H138">
            <v>0</v>
          </cell>
          <cell r="I138">
            <v>724185605</v>
          </cell>
          <cell r="J138">
            <v>0</v>
          </cell>
          <cell r="K138">
            <v>492446253</v>
          </cell>
          <cell r="L138">
            <v>1810236207</v>
          </cell>
          <cell r="M138">
            <v>1761540</v>
          </cell>
          <cell r="N138">
            <v>5708161</v>
          </cell>
          <cell r="O138">
            <v>30044906</v>
          </cell>
          <cell r="P138">
            <v>105362</v>
          </cell>
        </row>
        <row r="139">
          <cell r="B139" t="str">
            <v>A_Law Enforcement Officers_AFC Load_NC</v>
          </cell>
          <cell r="C139">
            <v>3529</v>
          </cell>
          <cell r="D139">
            <v>204947078</v>
          </cell>
          <cell r="E139">
            <v>39.92</v>
          </cell>
          <cell r="F139">
            <v>12.8</v>
          </cell>
          <cell r="G139">
            <v>0</v>
          </cell>
          <cell r="H139">
            <v>0</v>
          </cell>
          <cell r="I139">
            <v>723389605</v>
          </cell>
          <cell r="J139">
            <v>0</v>
          </cell>
          <cell r="K139">
            <v>492185920</v>
          </cell>
          <cell r="L139">
            <v>1810236207</v>
          </cell>
          <cell r="M139">
            <v>1761540</v>
          </cell>
          <cell r="N139">
            <v>5790859</v>
          </cell>
          <cell r="O139">
            <v>30044906</v>
          </cell>
          <cell r="P139">
            <v>105362</v>
          </cell>
        </row>
        <row r="140">
          <cell r="B140" t="str">
            <v>A_Other Education_AFC Load</v>
          </cell>
          <cell r="C140">
            <v>48906</v>
          </cell>
          <cell r="D140">
            <v>2001734581</v>
          </cell>
          <cell r="E140">
            <v>48.51</v>
          </cell>
          <cell r="F140">
            <v>10.72</v>
          </cell>
          <cell r="G140">
            <v>0</v>
          </cell>
          <cell r="H140">
            <v>0</v>
          </cell>
          <cell r="I140">
            <v>5898471414</v>
          </cell>
          <cell r="J140">
            <v>0</v>
          </cell>
          <cell r="K140">
            <v>4319266882</v>
          </cell>
          <cell r="L140">
            <v>14693640050</v>
          </cell>
          <cell r="M140">
            <v>30291613</v>
          </cell>
          <cell r="N140">
            <v>67424448</v>
          </cell>
          <cell r="O140">
            <v>485591978</v>
          </cell>
          <cell r="P140">
            <v>3729722</v>
          </cell>
        </row>
        <row r="141">
          <cell r="B141" t="str">
            <v>A_Other Education_AFC Load_NC</v>
          </cell>
          <cell r="C141">
            <v>48906</v>
          </cell>
          <cell r="D141">
            <v>2001734581</v>
          </cell>
          <cell r="E141">
            <v>48.51</v>
          </cell>
          <cell r="F141">
            <v>10.72</v>
          </cell>
          <cell r="G141">
            <v>0</v>
          </cell>
          <cell r="H141">
            <v>0</v>
          </cell>
          <cell r="I141">
            <v>5883485163</v>
          </cell>
          <cell r="J141">
            <v>0</v>
          </cell>
          <cell r="K141">
            <v>4308279747</v>
          </cell>
          <cell r="L141">
            <v>14693640050</v>
          </cell>
          <cell r="M141">
            <v>30291613</v>
          </cell>
          <cell r="N141">
            <v>67081485</v>
          </cell>
          <cell r="O141">
            <v>485591978</v>
          </cell>
          <cell r="P141">
            <v>3729722</v>
          </cell>
        </row>
        <row r="142">
          <cell r="C142" t="str">
            <v>01.09.01.04.05 - TSERS - Inactives - Teachers - New Groups</v>
          </cell>
          <cell r="D142" t="str">
            <v>01.09.01.04.06 - TSERS - Inactives - Other Ed. - New Groups</v>
          </cell>
          <cell r="E142" t="str">
            <v>01.09.01.05.03 - TSERS - Beneficiaries - Teachers - New Groups</v>
          </cell>
          <cell r="F142" t="str">
            <v>01.09.01.05.04 - TSERS - Beneficiaries - Other Ed. - New Groups</v>
          </cell>
          <cell r="G142" t="str">
            <v>01.09.01.06.05 - TSERS - Inactives - General - New Groups</v>
          </cell>
          <cell r="H142" t="str">
            <v>01.09.01.07.03 - TSERS - Beneficiaries - General - New Groups</v>
          </cell>
          <cell r="I142" t="str">
            <v>01.09.01.08.05 - TSERS - Inactives - LEO - New Groups</v>
          </cell>
          <cell r="J142" t="str">
            <v>01.09.01.09.03 - TSERS - Beneficiaries - LEO - New Groups</v>
          </cell>
          <cell r="K142" t="str">
            <v>02.08.01.01.01 - TSERS - Actives - Teachers - Grouped</v>
          </cell>
          <cell r="L142" t="str">
            <v>02.08.01.01.02 - TSERS - Actives - Teachers - Grouped - NC</v>
          </cell>
          <cell r="M142" t="str">
            <v>02.08.01.02.01 - TSERS - Actives - General - Grouped</v>
          </cell>
          <cell r="N142" t="str">
            <v>02.08.01.02.02 - TSERS - Actives - General - Grouped - NC</v>
          </cell>
          <cell r="O142" t="str">
            <v>02.08.01.03.01 - TSERS - Actives - Law Enforcement - Grouped</v>
          </cell>
          <cell r="P142" t="str">
            <v>02.08.01.03.02 - TSERS - Actives - Law Enforcement - Grouped - NC</v>
          </cell>
          <cell r="Q142" t="str">
            <v>02.08.01.04.01 - TSERS - Inactives - Teachers</v>
          </cell>
          <cell r="R142" t="str">
            <v>02.08.01.05.01 - TSERS - Beneficiaries - Teachers</v>
          </cell>
          <cell r="S142" t="str">
            <v>02.08.01.06.01 - TSERS - Inactives - General</v>
          </cell>
        </row>
        <row r="143">
          <cell r="C143" t="str">
            <v xml:space="preserve"> 01.09.01.04.05 - TSERS - Inactives - Teachers - New Groups</v>
          </cell>
          <cell r="D143" t="str">
            <v xml:space="preserve"> 01.09.01.04.06 - TSERS - Inactives - Other Ed. - New Groups</v>
          </cell>
          <cell r="E143" t="str">
            <v xml:space="preserve"> 01.09.01.05.03 - TSERS - Beneficiaries - Teachers - New Groups</v>
          </cell>
          <cell r="F143" t="str">
            <v xml:space="preserve"> 01.09.01.05.04 - TSERS - Beneficiaries - Other Ed. - New Groups</v>
          </cell>
          <cell r="G143" t="str">
            <v xml:space="preserve"> 01.09.01.06.05 - TSERS - Inactives - General - New Groups</v>
          </cell>
          <cell r="H143" t="str">
            <v xml:space="preserve"> 01.09.01.07.03 - TSERS - Beneficiaries - General - New Groups</v>
          </cell>
          <cell r="I143" t="str">
            <v xml:space="preserve"> 01.09.01.08.05 - TSERS - Inactives - LEO - New Groups</v>
          </cell>
          <cell r="J143" t="str">
            <v xml:space="preserve"> 01.09.01.09.03 - TSERS - Beneficiaries - LEO - New Groups</v>
          </cell>
          <cell r="K143" t="str">
            <v xml:space="preserve"> 02.08.01.01.01 - TSERS - Actives - Teachers - Grouped</v>
          </cell>
          <cell r="L143" t="str">
            <v xml:space="preserve"> 02.08.01.01.02 - TSERS - Actives - Teachers - Grouped - NC</v>
          </cell>
          <cell r="M143" t="str">
            <v xml:space="preserve"> 02.08.01.02.01 - TSERS - Actives - General - Grouped</v>
          </cell>
          <cell r="N143" t="str">
            <v xml:space="preserve"> 02.08.01.02.02 - TSERS - Actives - General - Grouped - NC</v>
          </cell>
          <cell r="O143" t="str">
            <v xml:space="preserve"> 02.08.01.03.01 - TSERS - Actives - Law Enforcement - Grouped</v>
          </cell>
          <cell r="P143" t="str">
            <v xml:space="preserve"> 02.08.01.03.02 - TSERS - Actives - Law Enforcement - Grouped - NC</v>
          </cell>
          <cell r="Q143" t="str">
            <v xml:space="preserve"> 02.08.01.04.01 - TSERS - Inactives - Teachers</v>
          </cell>
          <cell r="R143" t="str">
            <v xml:space="preserve"> 02.08.01.05.01 - TSERS - Beneficiaries - Teachers</v>
          </cell>
          <cell r="S143" t="str">
            <v xml:space="preserve"> 02.08.01.06.01 - TSERS - Inactives - General</v>
          </cell>
        </row>
        <row r="144">
          <cell r="C144" t="str">
            <v xml:space="preserve"> 12/31/2009</v>
          </cell>
          <cell r="D144" t="str">
            <v xml:space="preserve"> 12/31/2009</v>
          </cell>
          <cell r="E144" t="str">
            <v xml:space="preserve"> 12/31/2009</v>
          </cell>
          <cell r="F144" t="str">
            <v xml:space="preserve"> 12/31/2009</v>
          </cell>
          <cell r="G144" t="str">
            <v xml:space="preserve"> 12/31/2009</v>
          </cell>
          <cell r="H144" t="str">
            <v xml:space="preserve"> 12/31/2009</v>
          </cell>
          <cell r="I144" t="str">
            <v xml:space="preserve"> 12/31/2009</v>
          </cell>
          <cell r="J144" t="str">
            <v xml:space="preserve"> 12/31/2009</v>
          </cell>
          <cell r="K144" t="str">
            <v xml:space="preserve"> 12/31/2008</v>
          </cell>
          <cell r="L144" t="str">
            <v xml:space="preserve"> 12/31/2008</v>
          </cell>
          <cell r="M144" t="str">
            <v xml:space="preserve"> 12/31/2008</v>
          </cell>
          <cell r="N144" t="str">
            <v xml:space="preserve"> 12/31/2008</v>
          </cell>
          <cell r="O144" t="str">
            <v xml:space="preserve"> 12/31/2008</v>
          </cell>
          <cell r="P144" t="str">
            <v xml:space="preserve"> 12/31/2008</v>
          </cell>
          <cell r="Q144" t="str">
            <v xml:space="preserve"> 12/31/2008</v>
          </cell>
          <cell r="R144" t="str">
            <v xml:space="preserve"> 12/31/2008</v>
          </cell>
          <cell r="S144" t="str">
            <v xml:space="preserve"> 12/31/2008</v>
          </cell>
        </row>
        <row r="145">
          <cell r="C145" t="str">
            <v xml:space="preserve"> 01.01.09.01 - TSERS - Teachers &amp; General</v>
          </cell>
          <cell r="D145" t="str">
            <v xml:space="preserve"> 01.01.09.01 - TSERS - Teachers &amp; General</v>
          </cell>
          <cell r="E145" t="str">
            <v xml:space="preserve"> 01.01.09.01 - TSERS - Teachers &amp; General</v>
          </cell>
          <cell r="F145" t="str">
            <v xml:space="preserve"> 01.01.09.01 - TSERS - Teachers &amp; General</v>
          </cell>
          <cell r="G145" t="str">
            <v xml:space="preserve"> 01.01.09.01 - TSERS - Teachers &amp; General</v>
          </cell>
          <cell r="H145" t="str">
            <v xml:space="preserve"> 01.01.09.01 - TSERS - Teachers &amp; General</v>
          </cell>
          <cell r="I145" t="str">
            <v xml:space="preserve"> 01.02.09.01 - TSERS - Law Enforcement Officers</v>
          </cell>
          <cell r="J145" t="str">
            <v xml:space="preserve"> 01.02.09.01 - TSERS - Law Enforcement Officers</v>
          </cell>
          <cell r="K145" t="str">
            <v xml:space="preserve"> 01.01.08 - TSERS - Teachers &amp; General</v>
          </cell>
          <cell r="L145" t="str">
            <v xml:space="preserve"> 01.01.08 - TSERS - Teachers &amp; General</v>
          </cell>
          <cell r="M145" t="str">
            <v xml:space="preserve"> 01.01.08 - TSERS - Teachers &amp; General</v>
          </cell>
          <cell r="N145" t="str">
            <v xml:space="preserve"> 01.01.08 - TSERS - Teachers &amp; General</v>
          </cell>
          <cell r="O145" t="str">
            <v xml:space="preserve"> 01.02.08 - TSERS - Law Enforcement Officers</v>
          </cell>
          <cell r="P145" t="str">
            <v xml:space="preserve"> 01.02.08 - TSERS - Law Enforcement Officers</v>
          </cell>
          <cell r="Q145" t="str">
            <v xml:space="preserve"> 01.01.08 - TSERS - Teachers &amp; General</v>
          </cell>
          <cell r="R145" t="str">
            <v xml:space="preserve"> 01.01.08 - TSERS - Teachers &amp; General</v>
          </cell>
          <cell r="S145" t="str">
            <v xml:space="preserve"> 01.01.08 - TSERS - Teachers &amp; General</v>
          </cell>
        </row>
        <row r="146">
          <cell r="C146" t="str">
            <v xml:space="preserve"> 09.01.02 - Inactives</v>
          </cell>
          <cell r="D146" t="str">
            <v xml:space="preserve"> 09.01.02 - Inactives</v>
          </cell>
          <cell r="E146" t="str">
            <v xml:space="preserve"> 09.01.03 - Beneficiaries</v>
          </cell>
          <cell r="F146" t="str">
            <v xml:space="preserve"> 09.01.03 - Beneficiaries</v>
          </cell>
          <cell r="G146" t="str">
            <v xml:space="preserve"> 09.01.02 - Inactives</v>
          </cell>
          <cell r="H146" t="str">
            <v xml:space="preserve"> 09.01.03 - Beneficiaries</v>
          </cell>
          <cell r="I146" t="str">
            <v xml:space="preserve"> 09.01.02 - Inactives</v>
          </cell>
          <cell r="J146" t="str">
            <v xml:space="preserve"> 09.01.03 - Beneficiaries</v>
          </cell>
          <cell r="K146" t="str">
            <v xml:space="preserve"> 08.02.01 - Actives - Grouped</v>
          </cell>
          <cell r="L146" t="str">
            <v xml:space="preserve"> 08.02.02 - Actives - Grouped - NC</v>
          </cell>
          <cell r="M146" t="str">
            <v xml:space="preserve"> 08.02.01 - Actives - Grouped</v>
          </cell>
          <cell r="N146" t="str">
            <v xml:space="preserve"> 08.02.02 - Actives - Grouped - NC</v>
          </cell>
          <cell r="O146" t="str">
            <v xml:space="preserve"> 08.02.01 - Actives - Grouped</v>
          </cell>
          <cell r="P146" t="str">
            <v xml:space="preserve"> 08.02.02 - Actives - Grouped - NC</v>
          </cell>
          <cell r="Q146" t="str">
            <v xml:space="preserve"> 08.02.02 - Inactives - Grouped</v>
          </cell>
          <cell r="R146" t="str">
            <v xml:space="preserve"> 08.02.03 - Beneficiaries - Grouped</v>
          </cell>
          <cell r="S146" t="str">
            <v xml:space="preserve"> 08.02.02 - Inactives - Grouped</v>
          </cell>
        </row>
        <row r="147">
          <cell r="C147" t="str">
            <v xml:space="preserve"> 09.08 Correct Groups</v>
          </cell>
          <cell r="D147" t="str">
            <v xml:space="preserve"> 09.08 Correct Groups</v>
          </cell>
          <cell r="E147" t="str">
            <v xml:space="preserve"> 09.08 Correct Groups</v>
          </cell>
          <cell r="F147" t="str">
            <v xml:space="preserve"> 09.08 Correct Groups</v>
          </cell>
          <cell r="G147" t="str">
            <v xml:space="preserve"> 09.08 Correct Groups</v>
          </cell>
          <cell r="H147" t="str">
            <v xml:space="preserve"> 09.08 Correct Groups</v>
          </cell>
          <cell r="I147" t="str">
            <v xml:space="preserve"> 09.08 Correct Groups</v>
          </cell>
          <cell r="J147" t="str">
            <v xml:space="preserve"> 09.08 Correct Groups</v>
          </cell>
          <cell r="K147" t="str">
            <v xml:space="preserve"> 2008 Grouped Data - Round EA</v>
          </cell>
          <cell r="L147" t="str">
            <v xml:space="preserve"> 2008 Grouped Data - Round EA</v>
          </cell>
          <cell r="M147" t="str">
            <v xml:space="preserve"> 2008 Grouped Data - Round EA</v>
          </cell>
          <cell r="N147" t="str">
            <v xml:space="preserve"> 2008 Grouped Data - Round EA</v>
          </cell>
          <cell r="O147" t="str">
            <v xml:space="preserve"> 2008 Grouped Data - Round EA</v>
          </cell>
          <cell r="P147" t="str">
            <v xml:space="preserve"> 2008 Grouped Data - Round EA</v>
          </cell>
          <cell r="Q147" t="str">
            <v xml:space="preserve"> 2008 Grouped Data - Round EA</v>
          </cell>
          <cell r="R147" t="str">
            <v xml:space="preserve"> 2008 Grouped Data - Round EA</v>
          </cell>
          <cell r="S147" t="str">
            <v xml:space="preserve"> 2008 Grouped Data - Round EA</v>
          </cell>
        </row>
        <row r="148">
          <cell r="C148" t="str">
            <v xml:space="preserve"> &lt;none&gt;</v>
          </cell>
          <cell r="D148" t="str">
            <v xml:space="preserve"> &lt;none&gt;</v>
          </cell>
          <cell r="E148" t="str">
            <v xml:space="preserve"> &lt;none&gt;</v>
          </cell>
          <cell r="F148" t="str">
            <v xml:space="preserve"> &lt;none&gt;</v>
          </cell>
          <cell r="G148" t="str">
            <v xml:space="preserve"> &lt;none&gt;</v>
          </cell>
          <cell r="H148" t="str">
            <v xml:space="preserve"> &lt;none&gt;</v>
          </cell>
          <cell r="I148" t="str">
            <v xml:space="preserve"> &lt;none&gt;</v>
          </cell>
          <cell r="J148" t="str">
            <v xml:space="preserve"> &lt;none&gt;</v>
          </cell>
          <cell r="K148" t="str">
            <v xml:space="preserve"> &lt;none&gt;</v>
          </cell>
          <cell r="L148" t="str">
            <v xml:space="preserve"> &lt;none&gt;</v>
          </cell>
          <cell r="M148" t="str">
            <v xml:space="preserve"> &lt;none&gt;</v>
          </cell>
          <cell r="N148" t="str">
            <v xml:space="preserve"> &lt;none&gt;</v>
          </cell>
          <cell r="O148" t="str">
            <v xml:space="preserve"> &lt;none&gt;</v>
          </cell>
          <cell r="P148" t="str">
            <v xml:space="preserve"> &lt;none&gt;</v>
          </cell>
          <cell r="Q148" t="str">
            <v xml:space="preserve"> &lt;none&gt;</v>
          </cell>
          <cell r="R148" t="str">
            <v xml:space="preserve"> &lt;none&gt;</v>
          </cell>
          <cell r="S148" t="str">
            <v xml:space="preserve"> &lt;none&gt;</v>
          </cell>
        </row>
        <row r="149">
          <cell r="C149" t="str">
            <v xml:space="preserve"> October 1, 2010  4:49 PM</v>
          </cell>
          <cell r="D149" t="str">
            <v xml:space="preserve"> October 1, 2010  4:49 PM</v>
          </cell>
          <cell r="E149" t="str">
            <v xml:space="preserve"> October 1, 2010  4:50 PM</v>
          </cell>
          <cell r="F149" t="str">
            <v xml:space="preserve"> October 1, 2010  4:50 PM</v>
          </cell>
          <cell r="G149" t="str">
            <v xml:space="preserve"> October 1, 2010  4:59 PM</v>
          </cell>
          <cell r="H149" t="str">
            <v xml:space="preserve"> October 1, 2010  5:00 PM</v>
          </cell>
          <cell r="I149" t="str">
            <v xml:space="preserve"> October 1, 2010  5:00 PM</v>
          </cell>
          <cell r="J149" t="str">
            <v xml:space="preserve"> October 1, 2010  5:00 PM</v>
          </cell>
          <cell r="K149" t="str">
            <v xml:space="preserve"> October 1, 2010  5:22 PM</v>
          </cell>
          <cell r="L149" t="str">
            <v xml:space="preserve"> October 1, 2010  5:22 PM</v>
          </cell>
          <cell r="M149" t="str">
            <v xml:space="preserve"> October 1, 2010  5:23 PM</v>
          </cell>
          <cell r="N149" t="str">
            <v xml:space="preserve"> October 1, 2010  5:23 PM</v>
          </cell>
          <cell r="O149" t="str">
            <v xml:space="preserve"> October 1, 2010  5:24 PM</v>
          </cell>
          <cell r="P149" t="str">
            <v xml:space="preserve"> October 1, 2010  5:24 PM</v>
          </cell>
          <cell r="Q149" t="str">
            <v xml:space="preserve"> August 31, 2010  12:01 AM</v>
          </cell>
          <cell r="R149" t="str">
            <v xml:space="preserve"> August 31, 2010  12:01 AM</v>
          </cell>
          <cell r="S149" t="str">
            <v xml:space="preserve"> August 31, 2010  12:02 AM</v>
          </cell>
        </row>
        <row r="150">
          <cell r="C150" t="str">
            <v xml:space="preserve"> 3.01 Sep 13, 2010</v>
          </cell>
          <cell r="D150" t="str">
            <v xml:space="preserve"> 3.01 Sep 13, 2010</v>
          </cell>
          <cell r="E150" t="str">
            <v xml:space="preserve"> 3.01 Sep 13, 2010</v>
          </cell>
          <cell r="F150" t="str">
            <v xml:space="preserve"> 3.01 Sep 13, 2010</v>
          </cell>
          <cell r="G150" t="str">
            <v xml:space="preserve"> 3.01 Sep 13, 2010</v>
          </cell>
          <cell r="H150" t="str">
            <v xml:space="preserve"> 3.01 Sep 13, 2010</v>
          </cell>
          <cell r="I150" t="str">
            <v xml:space="preserve"> 3.01 Sep 13, 2010</v>
          </cell>
          <cell r="J150" t="str">
            <v xml:space="preserve"> 3.01 Sep 13, 2010</v>
          </cell>
          <cell r="K150" t="str">
            <v xml:space="preserve"> 3.01 Sep 13, 2010</v>
          </cell>
          <cell r="L150" t="str">
            <v xml:space="preserve"> 3.01 Sep 13, 2010</v>
          </cell>
          <cell r="M150" t="str">
            <v xml:space="preserve"> 3.01 Sep 13, 2010</v>
          </cell>
          <cell r="N150" t="str">
            <v xml:space="preserve"> 3.01 Sep 13, 2010</v>
          </cell>
          <cell r="O150" t="str">
            <v xml:space="preserve"> 3.01 Sep 13, 2010</v>
          </cell>
          <cell r="P150" t="str">
            <v xml:space="preserve"> 3.01 Sep 13, 2010</v>
          </cell>
          <cell r="Q150" t="str">
            <v xml:space="preserve"> 3.01 Aug 19, 2010</v>
          </cell>
          <cell r="R150" t="str">
            <v xml:space="preserve"> 3.01 Aug 19, 2010</v>
          </cell>
          <cell r="S150" t="str">
            <v xml:space="preserve"> 3.01 Aug 19, 2010</v>
          </cell>
        </row>
        <row r="151">
          <cell r="C151" t="str">
            <v xml:space="preserve"> 01.01.09.04 - TSERS - Teachers - Mortality</v>
          </cell>
          <cell r="D151" t="str">
            <v xml:space="preserve"> 01.02.09.04 - TSERS - General - Mortality</v>
          </cell>
          <cell r="E151" t="str">
            <v xml:space="preserve"> 01.01.09.04 - TSERS - Teachers - Mortality</v>
          </cell>
          <cell r="F151" t="str">
            <v xml:space="preserve"> 01.02.09.04 - TSERS - General - Mortality</v>
          </cell>
          <cell r="G151" t="str">
            <v xml:space="preserve"> 01.02.09.04 - TSERS - General - Mortality</v>
          </cell>
          <cell r="H151" t="str">
            <v xml:space="preserve"> 01.02.09.04 - TSERS - General - Mortality</v>
          </cell>
          <cell r="I151" t="str">
            <v xml:space="preserve"> 01.03.09.04 - TSERS - Law Enforcement Officers - Mortality</v>
          </cell>
          <cell r="J151" t="str">
            <v xml:space="preserve"> 01.03.09.04 - TSERS - Law Enforcement Officers - Mortality</v>
          </cell>
          <cell r="K151" t="str">
            <v xml:space="preserve"> 01.01.08.01 - TSERS - Teachers</v>
          </cell>
          <cell r="L151" t="str">
            <v xml:space="preserve"> 01.01.08.02 - TSERS - Teachers - NC</v>
          </cell>
          <cell r="M151" t="str">
            <v xml:space="preserve"> 01.02.08.01 - TSERS - General</v>
          </cell>
          <cell r="N151" t="str">
            <v xml:space="preserve"> 01.02.08.02 - TSERS - General - NC</v>
          </cell>
          <cell r="O151" t="str">
            <v xml:space="preserve"> 01.03.08.01 - TSERS - Law Enforcement Officers</v>
          </cell>
          <cell r="P151" t="str">
            <v xml:space="preserve"> 01.03.08.02 - TSERS - Law Enforcement Officers - NC</v>
          </cell>
          <cell r="Q151" t="str">
            <v xml:space="preserve"> 01.01.08.01 - TSERS - Teachers</v>
          </cell>
          <cell r="R151" t="str">
            <v xml:space="preserve"> 01.01.08.01 - TSERS - Teachers</v>
          </cell>
          <cell r="S151" t="str">
            <v xml:space="preserve"> 01.02.08.01 - TSERS - General</v>
          </cell>
        </row>
        <row r="152">
          <cell r="C152">
            <v>7.2499999999999995E-2</v>
          </cell>
          <cell r="D152">
            <v>7.2499999999999995E-2</v>
          </cell>
          <cell r="E152">
            <v>7.2499999999999995E-2</v>
          </cell>
          <cell r="F152">
            <v>7.2499999999999995E-2</v>
          </cell>
          <cell r="G152">
            <v>7.2499999999999995E-2</v>
          </cell>
          <cell r="H152">
            <v>7.2499999999999995E-2</v>
          </cell>
          <cell r="I152">
            <v>7.2499999999999995E-2</v>
          </cell>
          <cell r="J152">
            <v>7.2499999999999995E-2</v>
          </cell>
          <cell r="K152">
            <v>7.2499999999999995E-2</v>
          </cell>
          <cell r="L152">
            <v>7.2499999999999995E-2</v>
          </cell>
          <cell r="M152">
            <v>7.2499999999999995E-2</v>
          </cell>
          <cell r="N152">
            <v>7.2499999999999995E-2</v>
          </cell>
          <cell r="O152">
            <v>7.2499999999999995E-2</v>
          </cell>
          <cell r="P152">
            <v>7.2499999999999995E-2</v>
          </cell>
          <cell r="Q152">
            <v>7.2499999999999995E-2</v>
          </cell>
          <cell r="R152">
            <v>7.2499999999999995E-2</v>
          </cell>
          <cell r="S152">
            <v>7.2499999999999995E-2</v>
          </cell>
        </row>
        <row r="153">
          <cell r="C153" t="str">
            <v xml:space="preserve"> 0.035 + merit scale</v>
          </cell>
          <cell r="D153" t="str">
            <v xml:space="preserve"> 0.035 + merit scale</v>
          </cell>
          <cell r="E153" t="str">
            <v xml:space="preserve"> 0.035 + merit scale</v>
          </cell>
          <cell r="F153" t="str">
            <v xml:space="preserve"> 0.035 + merit scale</v>
          </cell>
          <cell r="G153" t="str">
            <v xml:space="preserve"> 0.035 + merit scale</v>
          </cell>
          <cell r="H153" t="str">
            <v xml:space="preserve"> 0.035 + merit scale</v>
          </cell>
          <cell r="I153" t="str">
            <v xml:space="preserve"> 0.035 + merit scale</v>
          </cell>
          <cell r="J153" t="str">
            <v xml:space="preserve"> 0.035 + merit scale</v>
          </cell>
          <cell r="K153" t="str">
            <v xml:space="preserve"> 0.0375 + merit scale</v>
          </cell>
          <cell r="L153" t="str">
            <v xml:space="preserve"> 0.0375 + merit scale</v>
          </cell>
          <cell r="M153" t="str">
            <v xml:space="preserve"> 0.0375 + merit scale</v>
          </cell>
          <cell r="N153" t="str">
            <v xml:space="preserve"> 0.0375 + merit scale</v>
          </cell>
          <cell r="O153" t="str">
            <v xml:space="preserve"> 0.0375 + merit scale</v>
          </cell>
          <cell r="P153" t="str">
            <v xml:space="preserve"> 0.0375 + merit scale</v>
          </cell>
          <cell r="Q153" t="str">
            <v xml:space="preserve"> 0.0375 + merit scale</v>
          </cell>
          <cell r="R153" t="str">
            <v xml:space="preserve"> 0.0375 + merit scale</v>
          </cell>
          <cell r="S153" t="str">
            <v xml:space="preserve"> 0.0375 + merit scale</v>
          </cell>
        </row>
        <row r="154">
          <cell r="C154" t="str">
            <v xml:space="preserve"> &lt;not run&gt;</v>
          </cell>
          <cell r="D154" t="str">
            <v xml:space="preserve"> &lt;not run&gt;</v>
          </cell>
          <cell r="E154" t="str">
            <v xml:space="preserve"> &lt;not run&gt;</v>
          </cell>
          <cell r="F154" t="str">
            <v xml:space="preserve"> &lt;not run&gt;</v>
          </cell>
          <cell r="G154" t="str">
            <v xml:space="preserve"> &lt;not run&gt;</v>
          </cell>
          <cell r="H154" t="str">
            <v xml:space="preserve"> &lt;not run&gt;</v>
          </cell>
          <cell r="I154" t="str">
            <v xml:space="preserve"> &lt;not run&gt;</v>
          </cell>
          <cell r="J154" t="str">
            <v xml:space="preserve"> &lt;not run&gt;</v>
          </cell>
          <cell r="K154" t="str">
            <v xml:space="preserve"> &lt;not run&gt;</v>
          </cell>
          <cell r="L154" t="str">
            <v xml:space="preserve"> &lt;not run&gt;</v>
          </cell>
          <cell r="M154" t="str">
            <v xml:space="preserve"> &lt;not run&gt;</v>
          </cell>
          <cell r="N154" t="str">
            <v xml:space="preserve"> &lt;not run&gt;</v>
          </cell>
          <cell r="O154" t="str">
            <v xml:space="preserve"> &lt;not run&gt;</v>
          </cell>
          <cell r="P154" t="str">
            <v xml:space="preserve"> &lt;not run&gt;</v>
          </cell>
          <cell r="Q154" t="str">
            <v xml:space="preserve"> &lt;not run&gt;</v>
          </cell>
          <cell r="R154" t="str">
            <v xml:space="preserve"> &lt;not run&gt;</v>
          </cell>
          <cell r="S154" t="str">
            <v xml:space="preserve"> &lt;not run&gt;</v>
          </cell>
        </row>
        <row r="155">
          <cell r="C155" t="str">
            <v xml:space="preserve"> &lt;not run&gt;</v>
          </cell>
          <cell r="D155" t="str">
            <v xml:space="preserve"> &lt;not run&gt;</v>
          </cell>
          <cell r="E155" t="str">
            <v xml:space="preserve"> &lt;not run&gt;</v>
          </cell>
          <cell r="F155" t="str">
            <v xml:space="preserve"> &lt;not run&gt;</v>
          </cell>
          <cell r="G155" t="str">
            <v xml:space="preserve"> &lt;not run&gt;</v>
          </cell>
          <cell r="H155" t="str">
            <v xml:space="preserve"> &lt;not run&gt;</v>
          </cell>
          <cell r="I155" t="str">
            <v xml:space="preserve"> &lt;not run&gt;</v>
          </cell>
          <cell r="J155" t="str">
            <v xml:space="preserve"> &lt;not run&gt;</v>
          </cell>
          <cell r="K155" t="str">
            <v xml:space="preserve"> &lt;not run&gt;</v>
          </cell>
          <cell r="L155" t="str">
            <v xml:space="preserve"> &lt;not run&gt;</v>
          </cell>
          <cell r="M155" t="str">
            <v xml:space="preserve"> &lt;not run&gt;</v>
          </cell>
          <cell r="N155" t="str">
            <v xml:space="preserve"> &lt;not run&gt;</v>
          </cell>
          <cell r="O155" t="str">
            <v xml:space="preserve"> &lt;not run&gt;</v>
          </cell>
          <cell r="P155" t="str">
            <v xml:space="preserve"> &lt;not run&gt;</v>
          </cell>
          <cell r="Q155" t="str">
            <v xml:space="preserve"> &lt;not run&gt;</v>
          </cell>
          <cell r="R155" t="str">
            <v xml:space="preserve"> &lt;not run&gt;</v>
          </cell>
          <cell r="S155" t="str">
            <v xml:space="preserve"> &lt;not run&gt;</v>
          </cell>
        </row>
        <row r="156">
          <cell r="C156" t="str">
            <v xml:space="preserve"> &lt;none&gt;</v>
          </cell>
          <cell r="D156" t="str">
            <v xml:space="preserve"> &lt;none&gt;</v>
          </cell>
          <cell r="E156" t="str">
            <v xml:space="preserve"> &lt;none&gt;</v>
          </cell>
          <cell r="F156" t="str">
            <v xml:space="preserve"> &lt;none&gt;</v>
          </cell>
          <cell r="G156" t="str">
            <v xml:space="preserve"> &lt;none&gt;</v>
          </cell>
          <cell r="H156" t="str">
            <v xml:space="preserve"> &lt;none&gt;</v>
          </cell>
          <cell r="I156" t="str">
            <v xml:space="preserve"> &lt;none&gt;</v>
          </cell>
          <cell r="J156" t="str">
            <v xml:space="preserve"> &lt;none&gt;</v>
          </cell>
          <cell r="K156" t="str">
            <v xml:space="preserve"> &lt;none&gt;</v>
          </cell>
          <cell r="L156" t="str">
            <v xml:space="preserve"> &lt;none&gt;</v>
          </cell>
          <cell r="M156" t="str">
            <v xml:space="preserve"> &lt;none&gt;</v>
          </cell>
          <cell r="N156" t="str">
            <v xml:space="preserve"> &lt;none&gt;</v>
          </cell>
          <cell r="O156" t="str">
            <v xml:space="preserve"> &lt;none&gt;</v>
          </cell>
          <cell r="P156" t="str">
            <v xml:space="preserve"> &lt;none&gt;</v>
          </cell>
          <cell r="Q156" t="str">
            <v xml:space="preserve"> &lt;none&gt;</v>
          </cell>
          <cell r="R156" t="str">
            <v xml:space="preserve"> &lt;none&gt;</v>
          </cell>
          <cell r="S156" t="str">
            <v xml:space="preserve"> &lt;none&gt;</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8E971-2E60-4E36-A911-BB52BE9AD823}">
  <dimension ref="A1:L53"/>
  <sheetViews>
    <sheetView showGridLines="0" tabSelected="1" workbookViewId="0">
      <selection activeCell="C17" sqref="C17"/>
    </sheetView>
  </sheetViews>
  <sheetFormatPr defaultColWidth="9.140625" defaultRowHeight="12.75"/>
  <cols>
    <col min="1" max="1" width="42.28515625" style="134" customWidth="1"/>
    <col min="2" max="2" width="9.28515625" style="134" customWidth="1"/>
    <col min="3" max="3" width="53.7109375" style="134" customWidth="1"/>
    <col min="4" max="4" width="45.42578125" style="134" bestFit="1" customWidth="1"/>
    <col min="5" max="16384" width="9.140625" style="134"/>
  </cols>
  <sheetData>
    <row r="1" spans="1:4">
      <c r="A1" s="10" t="s">
        <v>125</v>
      </c>
      <c r="B1" s="10"/>
      <c r="C1" s="11"/>
      <c r="D1" s="11"/>
    </row>
    <row r="2" spans="1:4">
      <c r="A2" s="10" t="s">
        <v>149</v>
      </c>
      <c r="B2" s="10"/>
      <c r="C2" s="11"/>
    </row>
    <row r="3" spans="1:4">
      <c r="A3" s="12" t="s">
        <v>405</v>
      </c>
      <c r="B3" s="12"/>
      <c r="C3" s="11"/>
      <c r="D3" s="11"/>
    </row>
    <row r="4" spans="1:4">
      <c r="A4" s="12"/>
      <c r="B4" s="12"/>
      <c r="C4" s="11"/>
      <c r="D4" s="11"/>
    </row>
    <row r="5" spans="1:4">
      <c r="A5" s="12"/>
      <c r="B5" s="12"/>
      <c r="C5" s="11"/>
      <c r="D5" s="11"/>
    </row>
    <row r="6" spans="1:4">
      <c r="A6" s="12" t="s">
        <v>164</v>
      </c>
      <c r="B6" s="12"/>
      <c r="C6" s="11"/>
      <c r="D6" s="11"/>
    </row>
    <row r="7" spans="1:4">
      <c r="A7" s="12"/>
      <c r="B7" s="12"/>
      <c r="C7" s="11"/>
      <c r="D7" s="11"/>
    </row>
    <row r="8" spans="1:4">
      <c r="A8" s="11" t="s">
        <v>167</v>
      </c>
      <c r="B8" s="12"/>
      <c r="C8" s="11"/>
      <c r="D8" s="11"/>
    </row>
    <row r="9" spans="1:4">
      <c r="A9" s="11" t="s">
        <v>204</v>
      </c>
      <c r="B9" s="12"/>
      <c r="C9" s="11"/>
      <c r="D9" s="11"/>
    </row>
    <row r="10" spans="1:4">
      <c r="A10" s="11" t="s">
        <v>166</v>
      </c>
      <c r="B10" s="12"/>
      <c r="C10" s="11"/>
      <c r="D10" s="11"/>
    </row>
    <row r="11" spans="1:4">
      <c r="A11" s="148" t="s">
        <v>165</v>
      </c>
      <c r="B11" s="12"/>
      <c r="C11" s="11"/>
      <c r="D11" s="11"/>
    </row>
    <row r="12" spans="1:4">
      <c r="A12" s="11"/>
      <c r="B12" s="12"/>
      <c r="C12" s="11"/>
      <c r="D12" s="11"/>
    </row>
    <row r="13" spans="1:4">
      <c r="A13" s="11" t="s">
        <v>415</v>
      </c>
      <c r="B13" s="12"/>
      <c r="C13" s="11"/>
      <c r="D13" s="11"/>
    </row>
    <row r="14" spans="1:4">
      <c r="A14" s="11" t="s">
        <v>418</v>
      </c>
      <c r="B14" s="12"/>
      <c r="C14" s="11"/>
      <c r="D14" s="11"/>
    </row>
    <row r="15" spans="1:4">
      <c r="A15" s="12"/>
      <c r="B15" s="12"/>
      <c r="C15" s="11"/>
      <c r="D15" s="11"/>
    </row>
    <row r="16" spans="1:4">
      <c r="A16" s="11"/>
      <c r="B16" s="11"/>
      <c r="C16" s="11"/>
      <c r="D16" s="11"/>
    </row>
    <row r="17" spans="1:12">
      <c r="A17" s="13" t="s">
        <v>123</v>
      </c>
      <c r="B17" s="13"/>
      <c r="C17" s="149" t="s">
        <v>205</v>
      </c>
      <c r="D17" s="150" t="s">
        <v>124</v>
      </c>
    </row>
    <row r="18" spans="1:12">
      <c r="A18" s="11"/>
      <c r="B18" s="11"/>
      <c r="C18" s="11"/>
      <c r="D18" s="151"/>
    </row>
    <row r="19" spans="1:12" ht="51">
      <c r="A19" s="170" t="s">
        <v>406</v>
      </c>
      <c r="B19" s="11"/>
      <c r="C19" s="167"/>
      <c r="D19" s="150" t="s">
        <v>160</v>
      </c>
    </row>
    <row r="20" spans="1:12">
      <c r="A20" s="11"/>
      <c r="B20" s="11"/>
      <c r="C20" s="152"/>
      <c r="D20" s="150"/>
    </row>
    <row r="21" spans="1:12">
      <c r="A21" s="11" t="s">
        <v>416</v>
      </c>
      <c r="B21" s="153"/>
      <c r="C21" s="168"/>
      <c r="D21" s="150" t="s">
        <v>160</v>
      </c>
    </row>
    <row r="22" spans="1:12" ht="12" customHeight="1">
      <c r="A22" s="11"/>
      <c r="B22" s="153"/>
      <c r="D22" s="150"/>
    </row>
    <row r="23" spans="1:12" hidden="1">
      <c r="A23" s="33" t="s">
        <v>161</v>
      </c>
      <c r="B23" s="34"/>
      <c r="C23" s="169">
        <v>2</v>
      </c>
      <c r="D23" s="150" t="s">
        <v>162</v>
      </c>
      <c r="L23" s="134" t="s">
        <v>280</v>
      </c>
    </row>
    <row r="24" spans="1:12" ht="13.5" thickBot="1">
      <c r="A24" s="11"/>
      <c r="B24" s="11"/>
      <c r="C24" s="11"/>
      <c r="D24" s="151"/>
    </row>
    <row r="25" spans="1:12" ht="30" customHeight="1">
      <c r="A25" s="198" t="s">
        <v>214</v>
      </c>
      <c r="B25" s="199"/>
      <c r="C25" s="200"/>
      <c r="D25" s="11"/>
    </row>
    <row r="26" spans="1:12">
      <c r="A26" s="42"/>
      <c r="B26" s="154"/>
      <c r="C26" s="43"/>
      <c r="D26" s="11"/>
    </row>
    <row r="27" spans="1:12" ht="30" customHeight="1">
      <c r="A27" s="201" t="s">
        <v>175</v>
      </c>
      <c r="B27" s="202"/>
      <c r="C27" s="203"/>
      <c r="D27" s="11"/>
    </row>
    <row r="28" spans="1:12">
      <c r="A28" s="42"/>
      <c r="B28" s="154"/>
      <c r="C28" s="43"/>
      <c r="D28" s="11"/>
    </row>
    <row r="29" spans="1:12" ht="45" customHeight="1" thickBot="1">
      <c r="A29" s="204" t="s">
        <v>176</v>
      </c>
      <c r="B29" s="205"/>
      <c r="C29" s="206"/>
      <c r="D29" s="11"/>
    </row>
    <row r="30" spans="1:12">
      <c r="A30" s="11"/>
      <c r="B30" s="11"/>
      <c r="C30" s="11"/>
      <c r="D30" s="11"/>
    </row>
    <row r="31" spans="1:12">
      <c r="A31" s="11"/>
      <c r="B31" s="11"/>
      <c r="C31" s="11"/>
      <c r="D31" s="11"/>
    </row>
    <row r="32" spans="1:12">
      <c r="A32" s="11"/>
      <c r="B32" s="11"/>
      <c r="C32" s="11"/>
      <c r="D32" s="11"/>
    </row>
    <row r="33" spans="1:4">
      <c r="A33" s="11"/>
      <c r="B33" s="11"/>
      <c r="C33" s="11"/>
      <c r="D33" s="11"/>
    </row>
    <row r="34" spans="1:4">
      <c r="A34" s="11"/>
      <c r="B34" s="11"/>
      <c r="C34" s="11"/>
      <c r="D34" s="11"/>
    </row>
    <row r="35" spans="1:4">
      <c r="A35" s="11"/>
      <c r="B35" s="11"/>
      <c r="C35" s="11"/>
      <c r="D35" s="11"/>
    </row>
    <row r="36" spans="1:4">
      <c r="A36" s="11"/>
      <c r="B36" s="11"/>
      <c r="C36" s="11"/>
      <c r="D36" s="11"/>
    </row>
    <row r="37" spans="1:4">
      <c r="A37" s="11"/>
      <c r="B37" s="11"/>
      <c r="C37" s="11"/>
      <c r="D37" s="11"/>
    </row>
    <row r="38" spans="1:4">
      <c r="A38" s="11"/>
      <c r="B38" s="11"/>
      <c r="C38" s="11"/>
      <c r="D38" s="11"/>
    </row>
    <row r="39" spans="1:4" ht="15.75" customHeight="1">
      <c r="A39" s="11"/>
      <c r="B39" s="11"/>
      <c r="C39" s="11"/>
      <c r="D39" s="11"/>
    </row>
    <row r="40" spans="1:4" ht="12.75" customHeight="1">
      <c r="A40" s="11"/>
      <c r="B40" s="11"/>
      <c r="C40" s="11"/>
      <c r="D40" s="11"/>
    </row>
    <row r="41" spans="1:4">
      <c r="A41" s="207"/>
      <c r="B41" s="207"/>
      <c r="C41" s="207"/>
      <c r="D41" s="11"/>
    </row>
    <row r="42" spans="1:4">
      <c r="A42" s="207"/>
      <c r="B42" s="207"/>
      <c r="C42" s="207"/>
      <c r="D42" s="11"/>
    </row>
    <row r="43" spans="1:4">
      <c r="A43" s="197"/>
      <c r="B43" s="197"/>
      <c r="C43" s="197"/>
      <c r="D43" s="11"/>
    </row>
    <row r="44" spans="1:4">
      <c r="A44" s="155"/>
      <c r="B44" s="155"/>
    </row>
    <row r="47" spans="1:4" s="160" customFormat="1">
      <c r="A47" s="159">
        <v>42277</v>
      </c>
      <c r="C47" s="160" t="s">
        <v>278</v>
      </c>
    </row>
    <row r="48" spans="1:4" s="160" customFormat="1">
      <c r="A48" s="159">
        <v>42369</v>
      </c>
    </row>
    <row r="49" spans="1:1" s="160" customFormat="1">
      <c r="A49" s="159">
        <v>42460</v>
      </c>
    </row>
    <row r="50" spans="1:1" s="160" customFormat="1">
      <c r="A50" s="159">
        <v>42551</v>
      </c>
    </row>
    <row r="51" spans="1:1" s="160" customFormat="1">
      <c r="A51" s="160" t="s">
        <v>277</v>
      </c>
    </row>
    <row r="52" spans="1:1" s="160" customFormat="1">
      <c r="A52" s="161">
        <v>1</v>
      </c>
    </row>
    <row r="53" spans="1:1" s="160" customFormat="1">
      <c r="A53" s="161">
        <v>2</v>
      </c>
    </row>
  </sheetData>
  <sheetProtection algorithmName="SHA-512" hashValue="JfJ4b5Rh4asdUHiuX3e4gxvAaBUso3cplOYKJhXfkTaf2BFFSGgc14/xN7YSht3tKegus2DhRTGMPhVZXyO3NA==" saltValue="EkPaYVxSmgv/uGAERBU0vA==" spinCount="100000" sheet="1" selectLockedCells="1"/>
  <mergeCells count="6">
    <mergeCell ref="A43:C43"/>
    <mergeCell ref="A25:C25"/>
    <mergeCell ref="A27:C27"/>
    <mergeCell ref="A29:C29"/>
    <mergeCell ref="A41:C41"/>
    <mergeCell ref="A42:C42"/>
  </mergeCells>
  <dataValidations count="1">
    <dataValidation type="list" allowBlank="1" showInputMessage="1" showErrorMessage="1" sqref="C23" xr:uid="{CD57040C-879F-4383-A406-613717569D3A}">
      <formula1>$A$52:$A$53</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DDBF052-2DBA-4FDB-B24E-212FB676C35B}">
          <x14:formula1>
            <xm:f>'2023 Summary'!$A$7:$A$107</xm:f>
          </x14:formula1>
          <xm:sqref>C17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11"/>
  <sheetViews>
    <sheetView workbookViewId="0">
      <selection activeCell="G50" activeCellId="1" sqref="C8 G50"/>
    </sheetView>
  </sheetViews>
  <sheetFormatPr defaultRowHeight="15"/>
  <cols>
    <col min="1" max="1" width="20" style="3" customWidth="1"/>
    <col min="2" max="4" width="13.85546875" style="3" customWidth="1"/>
    <col min="5" max="5" width="20" style="3" customWidth="1"/>
    <col min="6" max="6" width="19" style="3" customWidth="1"/>
    <col min="7" max="7" width="2.7109375" style="3" customWidth="1"/>
    <col min="8" max="8" width="18.28515625" style="3" customWidth="1"/>
    <col min="9" max="9" width="20" style="3" customWidth="1"/>
    <col min="10" max="10" width="14.42578125" style="3" customWidth="1"/>
    <col min="11" max="11" width="19.42578125" style="3" customWidth="1"/>
    <col min="12" max="12" width="2.7109375" style="3" customWidth="1"/>
    <col min="13" max="13" width="18.28515625" style="3" customWidth="1"/>
    <col min="14" max="14" width="20" style="3" customWidth="1"/>
    <col min="15" max="15" width="12" style="3" customWidth="1"/>
    <col min="16" max="16" width="19.42578125" style="3" customWidth="1"/>
    <col min="17" max="17" width="3.85546875" style="3" customWidth="1"/>
    <col min="18" max="18" width="14.7109375" style="3" customWidth="1"/>
    <col min="19" max="19" width="22.42578125" style="3" customWidth="1"/>
    <col min="20" max="20" width="12.42578125" style="3" customWidth="1"/>
    <col min="21" max="16384" width="9.140625" style="3"/>
  </cols>
  <sheetData>
    <row r="1" spans="1:20">
      <c r="A1" s="216" t="s">
        <v>215</v>
      </c>
      <c r="B1" s="216"/>
    </row>
    <row r="2" spans="1:20">
      <c r="A2" s="216" t="s">
        <v>207</v>
      </c>
      <c r="B2" s="216"/>
    </row>
    <row r="5" spans="1:20">
      <c r="H5" s="24" t="s">
        <v>2</v>
      </c>
      <c r="I5" s="24"/>
      <c r="J5" s="24"/>
      <c r="K5" s="24"/>
      <c r="M5" s="24" t="s">
        <v>3</v>
      </c>
      <c r="N5" s="24"/>
      <c r="O5" s="24"/>
      <c r="P5" s="24"/>
      <c r="R5" s="24" t="s">
        <v>4</v>
      </c>
      <c r="S5" s="24"/>
      <c r="T5" s="24"/>
    </row>
    <row r="6" spans="1:20" ht="120">
      <c r="A6" s="6" t="s">
        <v>150</v>
      </c>
      <c r="B6" s="6" t="s">
        <v>151</v>
      </c>
      <c r="C6" s="6" t="s">
        <v>152</v>
      </c>
      <c r="D6" s="6" t="s">
        <v>163</v>
      </c>
      <c r="E6" s="6" t="s">
        <v>218</v>
      </c>
      <c r="F6" s="6" t="s">
        <v>219</v>
      </c>
      <c r="G6" s="6"/>
      <c r="H6" s="6" t="s">
        <v>5</v>
      </c>
      <c r="I6" s="6" t="s">
        <v>6</v>
      </c>
      <c r="J6" s="6" t="s">
        <v>7</v>
      </c>
      <c r="K6" s="6" t="s">
        <v>8</v>
      </c>
      <c r="L6" s="6"/>
      <c r="M6" s="6" t="s">
        <v>5</v>
      </c>
      <c r="N6" s="6" t="s">
        <v>6</v>
      </c>
      <c r="O6" s="6" t="s">
        <v>7</v>
      </c>
      <c r="P6" s="6" t="s">
        <v>8</v>
      </c>
      <c r="Q6" s="6"/>
      <c r="R6" s="6" t="s">
        <v>9</v>
      </c>
      <c r="S6" s="6" t="s">
        <v>10</v>
      </c>
      <c r="T6" s="6" t="s">
        <v>11</v>
      </c>
    </row>
    <row r="7" spans="1:20">
      <c r="A7" s="6" t="s">
        <v>205</v>
      </c>
      <c r="B7" s="26">
        <v>0</v>
      </c>
      <c r="C7" s="26">
        <v>0</v>
      </c>
      <c r="D7" s="4">
        <v>0</v>
      </c>
      <c r="E7" s="4">
        <v>0</v>
      </c>
      <c r="F7" s="4">
        <v>0</v>
      </c>
      <c r="G7" s="39"/>
      <c r="H7" s="27">
        <v>0</v>
      </c>
      <c r="I7" s="27">
        <v>0</v>
      </c>
      <c r="J7" s="27">
        <v>0</v>
      </c>
      <c r="K7" s="4">
        <v>0</v>
      </c>
      <c r="L7" s="4"/>
      <c r="M7" s="27">
        <v>0</v>
      </c>
      <c r="N7" s="27">
        <v>0</v>
      </c>
      <c r="O7" s="27">
        <v>0</v>
      </c>
      <c r="P7" s="4">
        <v>0</v>
      </c>
      <c r="Q7" s="4"/>
      <c r="R7" s="27">
        <v>0</v>
      </c>
      <c r="S7" s="28">
        <v>0</v>
      </c>
      <c r="T7" s="28">
        <v>0</v>
      </c>
    </row>
    <row r="8" spans="1:20">
      <c r="A8" s="25" t="s">
        <v>24</v>
      </c>
      <c r="B8" s="26">
        <v>1.5880399999999999E-2</v>
      </c>
      <c r="C8" s="26">
        <v>1.57255E-2</v>
      </c>
      <c r="D8" s="4">
        <v>12973.271249999998</v>
      </c>
      <c r="E8" s="4">
        <v>-364422.73700000002</v>
      </c>
      <c r="F8" s="4">
        <v>-296900</v>
      </c>
      <c r="G8" s="39"/>
      <c r="H8" s="27">
        <v>318</v>
      </c>
      <c r="I8" s="27">
        <v>14753</v>
      </c>
      <c r="J8" s="27">
        <v>79100</v>
      </c>
      <c r="K8" s="4">
        <v>173311</v>
      </c>
      <c r="L8" s="4"/>
      <c r="M8" s="27">
        <v>3843</v>
      </c>
      <c r="N8" s="27">
        <v>14245</v>
      </c>
      <c r="O8" s="27">
        <v>0</v>
      </c>
      <c r="P8" s="4">
        <v>11285</v>
      </c>
      <c r="Q8" s="4"/>
      <c r="R8" s="27">
        <v>21963</v>
      </c>
      <c r="S8" s="28">
        <v>99999</v>
      </c>
      <c r="T8" s="28">
        <v>121961</v>
      </c>
    </row>
    <row r="9" spans="1:20">
      <c r="A9" s="25" t="s">
        <v>25</v>
      </c>
      <c r="B9" s="26">
        <v>2.8471999999999998E-3</v>
      </c>
      <c r="C9" s="26">
        <v>2.8473999999999999E-3</v>
      </c>
      <c r="D9" s="4">
        <v>2325.9787500000002</v>
      </c>
      <c r="E9" s="4">
        <v>-65985.647599999997</v>
      </c>
      <c r="F9" s="4">
        <v>-53231</v>
      </c>
      <c r="G9" s="39"/>
      <c r="H9" s="27">
        <v>57</v>
      </c>
      <c r="I9" s="27">
        <v>2645</v>
      </c>
      <c r="J9" s="27">
        <v>14182</v>
      </c>
      <c r="K9" s="4">
        <v>618</v>
      </c>
      <c r="L9" s="4"/>
      <c r="M9" s="27">
        <v>689</v>
      </c>
      <c r="N9" s="27">
        <v>2554</v>
      </c>
      <c r="O9" s="27">
        <v>0</v>
      </c>
      <c r="P9" s="4">
        <v>412</v>
      </c>
      <c r="Q9" s="4"/>
      <c r="R9" s="27">
        <v>3938</v>
      </c>
      <c r="S9" s="28">
        <v>-1546</v>
      </c>
      <c r="T9" s="28">
        <v>2392</v>
      </c>
    </row>
    <row r="10" spans="1:20">
      <c r="A10" s="25" t="s">
        <v>26</v>
      </c>
      <c r="B10" s="26">
        <v>1.4815E-3</v>
      </c>
      <c r="C10" s="26">
        <v>1.5223999999999999E-3</v>
      </c>
      <c r="D10" s="4">
        <v>1210.29025</v>
      </c>
      <c r="E10" s="4">
        <v>-35280.097600000001</v>
      </c>
      <c r="F10" s="4">
        <v>-27698</v>
      </c>
      <c r="G10" s="39"/>
      <c r="H10" s="27">
        <v>29.63</v>
      </c>
      <c r="I10" s="27">
        <v>1376</v>
      </c>
      <c r="J10" s="27">
        <v>7379</v>
      </c>
      <c r="K10" s="4">
        <v>692</v>
      </c>
      <c r="L10" s="4"/>
      <c r="M10" s="27">
        <v>359</v>
      </c>
      <c r="N10" s="27">
        <v>1329</v>
      </c>
      <c r="O10" s="27">
        <v>0</v>
      </c>
      <c r="P10" s="4">
        <v>102</v>
      </c>
      <c r="Q10" s="4"/>
      <c r="R10" s="27">
        <v>2049</v>
      </c>
      <c r="S10" s="28">
        <v>-106</v>
      </c>
      <c r="T10" s="28">
        <v>1943</v>
      </c>
    </row>
    <row r="11" spans="1:20">
      <c r="A11" s="25" t="s">
        <v>27</v>
      </c>
      <c r="B11" s="26">
        <v>1.7148E-3</v>
      </c>
      <c r="C11" s="26">
        <v>1.7566999999999999E-3</v>
      </c>
      <c r="D11" s="4">
        <v>1400.8981999999999</v>
      </c>
      <c r="E11" s="4">
        <v>-40709.765800000001</v>
      </c>
      <c r="F11" s="4">
        <v>-32060</v>
      </c>
      <c r="G11" s="39"/>
      <c r="H11" s="27">
        <v>34</v>
      </c>
      <c r="I11" s="27">
        <v>1593</v>
      </c>
      <c r="J11" s="27">
        <v>8541</v>
      </c>
      <c r="K11" s="4">
        <v>905</v>
      </c>
      <c r="L11" s="4"/>
      <c r="M11" s="27">
        <v>415</v>
      </c>
      <c r="N11" s="27">
        <v>1538</v>
      </c>
      <c r="O11" s="27">
        <v>0</v>
      </c>
      <c r="P11" s="4">
        <v>117</v>
      </c>
      <c r="Q11" s="4"/>
      <c r="R11" s="27">
        <v>2372</v>
      </c>
      <c r="S11" s="28">
        <v>-122</v>
      </c>
      <c r="T11" s="28">
        <v>2249</v>
      </c>
    </row>
    <row r="12" spans="1:20">
      <c r="A12" s="25" t="s">
        <v>28</v>
      </c>
      <c r="B12" s="26">
        <v>3.5569999999999998E-3</v>
      </c>
      <c r="C12" s="26">
        <v>3.5098999999999998E-3</v>
      </c>
      <c r="D12" s="4">
        <v>2905.8015</v>
      </c>
      <c r="E12" s="4">
        <v>-81338.422599999991</v>
      </c>
      <c r="F12" s="4">
        <v>-66502</v>
      </c>
      <c r="G12" s="39"/>
      <c r="H12" s="27">
        <v>71.14</v>
      </c>
      <c r="I12" s="27">
        <v>3304</v>
      </c>
      <c r="J12" s="27">
        <v>17717</v>
      </c>
      <c r="K12" s="4">
        <v>0</v>
      </c>
      <c r="L12" s="4"/>
      <c r="M12" s="27">
        <v>861</v>
      </c>
      <c r="N12" s="27">
        <v>3191</v>
      </c>
      <c r="O12" s="27">
        <v>0</v>
      </c>
      <c r="P12" s="4">
        <v>2159</v>
      </c>
      <c r="Q12" s="4"/>
      <c r="R12" s="27">
        <v>4919</v>
      </c>
      <c r="S12" s="28">
        <v>-1633</v>
      </c>
      <c r="T12" s="28">
        <v>3287</v>
      </c>
    </row>
    <row r="13" spans="1:20">
      <c r="A13" s="25" t="s">
        <v>29</v>
      </c>
      <c r="B13" s="26">
        <v>2.8322E-3</v>
      </c>
      <c r="C13" s="26">
        <v>2.6254E-3</v>
      </c>
      <c r="D13" s="4">
        <v>2313.69985</v>
      </c>
      <c r="E13" s="4">
        <v>-60841.0196</v>
      </c>
      <c r="F13" s="4">
        <v>-52951</v>
      </c>
      <c r="G13" s="39"/>
      <c r="H13" s="27">
        <v>57</v>
      </c>
      <c r="I13" s="27">
        <v>2631</v>
      </c>
      <c r="J13" s="27">
        <v>14107</v>
      </c>
      <c r="K13" s="4">
        <v>2219</v>
      </c>
      <c r="L13" s="4"/>
      <c r="M13" s="27">
        <v>685</v>
      </c>
      <c r="N13" s="27">
        <v>2540</v>
      </c>
      <c r="O13" s="27">
        <v>0</v>
      </c>
      <c r="P13" s="4">
        <v>3563</v>
      </c>
      <c r="Q13" s="4"/>
      <c r="R13" s="27">
        <v>3917</v>
      </c>
      <c r="S13" s="28">
        <v>49</v>
      </c>
      <c r="T13" s="28">
        <v>3966</v>
      </c>
    </row>
    <row r="14" spans="1:20">
      <c r="A14" s="25" t="s">
        <v>30</v>
      </c>
      <c r="B14" s="26">
        <v>4.4989000000000001E-3</v>
      </c>
      <c r="C14" s="26">
        <v>4.2408999999999997E-3</v>
      </c>
      <c r="D14" s="4">
        <v>3675.28125</v>
      </c>
      <c r="E14" s="4">
        <v>-98278.616599999994</v>
      </c>
      <c r="F14" s="4">
        <v>-84111</v>
      </c>
      <c r="G14" s="39"/>
      <c r="H14" s="27">
        <v>90</v>
      </c>
      <c r="I14" s="27">
        <v>4179</v>
      </c>
      <c r="J14" s="27">
        <v>22409</v>
      </c>
      <c r="K14" s="4">
        <v>2424</v>
      </c>
      <c r="L14" s="4"/>
      <c r="M14" s="27">
        <v>1089</v>
      </c>
      <c r="N14" s="27">
        <v>4036</v>
      </c>
      <c r="O14" s="27">
        <v>0</v>
      </c>
      <c r="P14" s="4">
        <v>4364</v>
      </c>
      <c r="Q14" s="4"/>
      <c r="R14" s="27">
        <v>6222</v>
      </c>
      <c r="S14" s="28">
        <v>615</v>
      </c>
      <c r="T14" s="28">
        <v>6837</v>
      </c>
    </row>
    <row r="15" spans="1:20">
      <c r="A15" s="25" t="s">
        <v>31</v>
      </c>
      <c r="B15" s="26">
        <v>1.1913E-3</v>
      </c>
      <c r="C15" s="26">
        <v>1.1998E-3</v>
      </c>
      <c r="D15" s="4">
        <v>973.19074999999987</v>
      </c>
      <c r="E15" s="4">
        <v>-27804.165199999999</v>
      </c>
      <c r="F15" s="4">
        <v>-22273</v>
      </c>
      <c r="G15" s="39"/>
      <c r="H15" s="27">
        <v>24</v>
      </c>
      <c r="I15" s="27">
        <v>1107</v>
      </c>
      <c r="J15" s="27">
        <v>5934</v>
      </c>
      <c r="K15" s="4">
        <v>387</v>
      </c>
      <c r="L15" s="4"/>
      <c r="M15" s="27">
        <v>288</v>
      </c>
      <c r="N15" s="27">
        <v>1069</v>
      </c>
      <c r="O15" s="27">
        <v>0</v>
      </c>
      <c r="P15" s="4">
        <v>54</v>
      </c>
      <c r="Q15" s="4"/>
      <c r="R15" s="27">
        <v>1648</v>
      </c>
      <c r="S15" s="28">
        <v>-7</v>
      </c>
      <c r="T15" s="28">
        <v>1641</v>
      </c>
    </row>
    <row r="16" spans="1:20">
      <c r="A16" s="25" t="s">
        <v>32</v>
      </c>
      <c r="B16" s="26">
        <v>2.5176999999999999E-3</v>
      </c>
      <c r="C16" s="26">
        <v>2.5879000000000002E-3</v>
      </c>
      <c r="D16" s="4">
        <v>2056.7723999999998</v>
      </c>
      <c r="E16" s="4">
        <v>-59971.994600000005</v>
      </c>
      <c r="F16" s="4">
        <v>-47071</v>
      </c>
      <c r="G16" s="39"/>
      <c r="H16" s="27">
        <v>50</v>
      </c>
      <c r="I16" s="27">
        <v>2339</v>
      </c>
      <c r="J16" s="27">
        <v>12541</v>
      </c>
      <c r="K16" s="4">
        <v>1187</v>
      </c>
      <c r="L16" s="4"/>
      <c r="M16" s="27">
        <v>609</v>
      </c>
      <c r="N16" s="27">
        <v>2258</v>
      </c>
      <c r="O16" s="27">
        <v>0</v>
      </c>
      <c r="P16" s="4">
        <v>439</v>
      </c>
      <c r="Q16" s="4"/>
      <c r="R16" s="27">
        <v>3482</v>
      </c>
      <c r="S16" s="28">
        <v>-1669</v>
      </c>
      <c r="T16" s="28">
        <v>1813</v>
      </c>
    </row>
    <row r="17" spans="1:20">
      <c r="A17" s="25" t="s">
        <v>33</v>
      </c>
      <c r="B17" s="26">
        <v>1.9386E-2</v>
      </c>
      <c r="C17" s="26">
        <v>2.1004100000000001E-2</v>
      </c>
      <c r="D17" s="4">
        <v>15837.151349999998</v>
      </c>
      <c r="E17" s="4">
        <v>-486749.01340000005</v>
      </c>
      <c r="F17" s="4">
        <v>-362441</v>
      </c>
      <c r="G17" s="39"/>
      <c r="H17" s="27">
        <v>387.72</v>
      </c>
      <c r="I17" s="27">
        <v>18010</v>
      </c>
      <c r="J17" s="27">
        <v>96562</v>
      </c>
      <c r="K17" s="4">
        <v>27371</v>
      </c>
      <c r="L17" s="4"/>
      <c r="M17" s="27">
        <v>4691</v>
      </c>
      <c r="N17" s="27">
        <v>17389</v>
      </c>
      <c r="O17" s="27">
        <v>0</v>
      </c>
      <c r="P17" s="4">
        <v>1414</v>
      </c>
      <c r="Q17" s="4"/>
      <c r="R17" s="27">
        <v>26811</v>
      </c>
      <c r="S17" s="28">
        <v>4716</v>
      </c>
      <c r="T17" s="28">
        <v>31527</v>
      </c>
    </row>
    <row r="18" spans="1:20">
      <c r="A18" s="25" t="s">
        <v>34</v>
      </c>
      <c r="B18" s="26">
        <v>3.46618E-2</v>
      </c>
      <c r="C18" s="26">
        <v>3.4609599999999997E-2</v>
      </c>
      <c r="D18" s="4">
        <v>28316.474249999996</v>
      </c>
      <c r="E18" s="4">
        <v>-802042.87040000013</v>
      </c>
      <c r="F18" s="4">
        <v>-648037</v>
      </c>
      <c r="G18" s="39"/>
      <c r="H18" s="27">
        <v>693</v>
      </c>
      <c r="I18" s="27">
        <v>32201</v>
      </c>
      <c r="J18" s="27">
        <v>172650</v>
      </c>
      <c r="K18" s="4">
        <v>0</v>
      </c>
      <c r="L18" s="4"/>
      <c r="M18" s="27">
        <v>8388</v>
      </c>
      <c r="N18" s="27">
        <v>31092</v>
      </c>
      <c r="O18" s="27">
        <v>0</v>
      </c>
      <c r="P18" s="4">
        <v>28739</v>
      </c>
      <c r="Q18" s="4"/>
      <c r="R18" s="27">
        <v>47937</v>
      </c>
      <c r="S18" s="28">
        <v>-28500</v>
      </c>
      <c r="T18" s="28">
        <v>19438</v>
      </c>
    </row>
    <row r="19" spans="1:20">
      <c r="A19" s="25" t="s">
        <v>35</v>
      </c>
      <c r="B19" s="26">
        <v>1.0696499999999999E-2</v>
      </c>
      <c r="C19" s="26">
        <v>8.3555000000000001E-3</v>
      </c>
      <c r="D19" s="4">
        <v>8738.3182500000003</v>
      </c>
      <c r="E19" s="4">
        <v>-193630.35699999999</v>
      </c>
      <c r="F19" s="4">
        <v>-199982</v>
      </c>
      <c r="G19" s="39"/>
      <c r="H19" s="27">
        <v>214</v>
      </c>
      <c r="I19" s="27">
        <v>9937</v>
      </c>
      <c r="J19" s="27">
        <v>53279</v>
      </c>
      <c r="K19" s="4">
        <v>0</v>
      </c>
      <c r="L19" s="4"/>
      <c r="M19" s="27">
        <v>2589</v>
      </c>
      <c r="N19" s="27">
        <v>9595</v>
      </c>
      <c r="O19" s="27">
        <v>0</v>
      </c>
      <c r="P19" s="4">
        <v>46343</v>
      </c>
      <c r="Q19" s="4"/>
      <c r="R19" s="27">
        <v>14793</v>
      </c>
      <c r="S19" s="28">
        <v>-26324</v>
      </c>
      <c r="T19" s="28">
        <v>-11531</v>
      </c>
    </row>
    <row r="20" spans="1:20">
      <c r="A20" s="25" t="s">
        <v>36</v>
      </c>
      <c r="B20" s="26">
        <v>2.39884E-2</v>
      </c>
      <c r="C20" s="26">
        <v>2.2662600000000001E-2</v>
      </c>
      <c r="D20" s="4">
        <v>19597.03</v>
      </c>
      <c r="E20" s="4">
        <v>-525183.09240000008</v>
      </c>
      <c r="F20" s="4">
        <v>-448487</v>
      </c>
      <c r="G20" s="39"/>
      <c r="H20" s="27">
        <v>480</v>
      </c>
      <c r="I20" s="27">
        <v>22285</v>
      </c>
      <c r="J20" s="27">
        <v>119486</v>
      </c>
      <c r="K20" s="4">
        <v>276</v>
      </c>
      <c r="L20" s="4"/>
      <c r="M20" s="27">
        <v>5805</v>
      </c>
      <c r="N20" s="27">
        <v>21518</v>
      </c>
      <c r="O20" s="27">
        <v>0</v>
      </c>
      <c r="P20" s="4">
        <v>32965</v>
      </c>
      <c r="Q20" s="4"/>
      <c r="R20" s="27">
        <v>33176</v>
      </c>
      <c r="S20" s="28">
        <v>-16866</v>
      </c>
      <c r="T20" s="28">
        <v>16310</v>
      </c>
    </row>
    <row r="21" spans="1:20">
      <c r="A21" s="25" t="s">
        <v>37</v>
      </c>
      <c r="B21" s="26">
        <v>7.5778E-3</v>
      </c>
      <c r="C21" s="26">
        <v>7.2118E-3</v>
      </c>
      <c r="D21" s="4">
        <v>6190.6034999999993</v>
      </c>
      <c r="E21" s="4">
        <v>-167126.25320000001</v>
      </c>
      <c r="F21" s="4">
        <v>-141675</v>
      </c>
      <c r="G21" s="39"/>
      <c r="H21" s="27">
        <v>152</v>
      </c>
      <c r="I21" s="27">
        <v>7040</v>
      </c>
      <c r="J21" s="27">
        <v>37745</v>
      </c>
      <c r="K21" s="4">
        <v>3800</v>
      </c>
      <c r="L21" s="4"/>
      <c r="M21" s="27">
        <v>1834</v>
      </c>
      <c r="N21" s="27">
        <v>6797</v>
      </c>
      <c r="O21" s="27">
        <v>0</v>
      </c>
      <c r="P21" s="4">
        <v>7320</v>
      </c>
      <c r="Q21" s="4"/>
      <c r="R21" s="27">
        <v>10480</v>
      </c>
      <c r="S21" s="28">
        <v>-5091</v>
      </c>
      <c r="T21" s="28">
        <v>5389</v>
      </c>
    </row>
    <row r="22" spans="1:20">
      <c r="A22" s="25" t="s">
        <v>38</v>
      </c>
      <c r="B22" s="26">
        <v>1.103E-3</v>
      </c>
      <c r="C22" s="26">
        <v>9.5220000000000005E-4</v>
      </c>
      <c r="D22" s="4">
        <v>901.09034999999994</v>
      </c>
      <c r="E22" s="4">
        <v>-22066.282800000001</v>
      </c>
      <c r="F22" s="4">
        <v>-20622</v>
      </c>
      <c r="G22" s="39"/>
      <c r="H22" s="27">
        <v>22</v>
      </c>
      <c r="I22" s="27">
        <v>1025</v>
      </c>
      <c r="J22" s="27">
        <v>5494</v>
      </c>
      <c r="K22" s="4">
        <v>660</v>
      </c>
      <c r="L22" s="4"/>
      <c r="M22" s="27">
        <v>267</v>
      </c>
      <c r="N22" s="27">
        <v>989</v>
      </c>
      <c r="O22" s="27">
        <v>0</v>
      </c>
      <c r="P22" s="4">
        <v>2551</v>
      </c>
      <c r="Q22" s="4"/>
      <c r="R22" s="27">
        <v>1525</v>
      </c>
      <c r="S22" s="28">
        <v>142</v>
      </c>
      <c r="T22" s="28">
        <v>1667</v>
      </c>
    </row>
    <row r="23" spans="1:20">
      <c r="A23" s="25" t="s">
        <v>39</v>
      </c>
      <c r="B23" s="26">
        <v>1.33673E-2</v>
      </c>
      <c r="C23" s="26">
        <v>1.09128E-2</v>
      </c>
      <c r="D23" s="4">
        <v>10920.239250000001</v>
      </c>
      <c r="E23" s="4">
        <v>-252893.22719999999</v>
      </c>
      <c r="F23" s="4">
        <v>-249915</v>
      </c>
      <c r="G23" s="39"/>
      <c r="H23" s="27">
        <v>267</v>
      </c>
      <c r="I23" s="27">
        <v>12418</v>
      </c>
      <c r="J23" s="27">
        <v>66583</v>
      </c>
      <c r="K23" s="4">
        <v>1177</v>
      </c>
      <c r="L23" s="4"/>
      <c r="M23" s="27">
        <v>3235</v>
      </c>
      <c r="N23" s="27">
        <v>11990</v>
      </c>
      <c r="O23" s="27">
        <v>0</v>
      </c>
      <c r="P23" s="4">
        <v>41519</v>
      </c>
      <c r="Q23" s="4"/>
      <c r="R23" s="27">
        <v>18487</v>
      </c>
      <c r="S23" s="28">
        <v>-14988</v>
      </c>
      <c r="T23" s="28">
        <v>3499</v>
      </c>
    </row>
    <row r="24" spans="1:20">
      <c r="A24" s="25" t="s">
        <v>40</v>
      </c>
      <c r="B24" s="26">
        <v>1.7351999999999999E-3</v>
      </c>
      <c r="C24" s="26">
        <v>1.6876E-3</v>
      </c>
      <c r="D24" s="4">
        <v>1417.5149999999999</v>
      </c>
      <c r="E24" s="4">
        <v>-39108.4424</v>
      </c>
      <c r="F24" s="4">
        <v>-32441</v>
      </c>
      <c r="G24" s="39"/>
      <c r="H24" s="27">
        <v>35</v>
      </c>
      <c r="I24" s="27">
        <v>1612</v>
      </c>
      <c r="J24" s="27">
        <v>8643</v>
      </c>
      <c r="K24" s="4">
        <v>89</v>
      </c>
      <c r="L24" s="4"/>
      <c r="M24" s="27">
        <v>420</v>
      </c>
      <c r="N24" s="27">
        <v>1556</v>
      </c>
      <c r="O24" s="27">
        <v>0</v>
      </c>
      <c r="P24" s="4">
        <v>1071</v>
      </c>
      <c r="Q24" s="4"/>
      <c r="R24" s="27">
        <v>2400</v>
      </c>
      <c r="S24" s="28">
        <v>-1594</v>
      </c>
      <c r="T24" s="28">
        <v>806</v>
      </c>
    </row>
    <row r="25" spans="1:20">
      <c r="A25" s="25" t="s">
        <v>41</v>
      </c>
      <c r="B25" s="26">
        <v>1.6867199999999999E-2</v>
      </c>
      <c r="C25" s="26">
        <v>1.65814E-2</v>
      </c>
      <c r="D25" s="4">
        <v>13779.397799999999</v>
      </c>
      <c r="E25" s="4">
        <v>-384257.36359999998</v>
      </c>
      <c r="F25" s="4">
        <v>-315349</v>
      </c>
      <c r="G25" s="39"/>
      <c r="H25" s="27">
        <v>337</v>
      </c>
      <c r="I25" s="27">
        <v>15670</v>
      </c>
      <c r="J25" s="27">
        <v>84016</v>
      </c>
      <c r="K25" s="4">
        <v>0</v>
      </c>
      <c r="L25" s="4"/>
      <c r="M25" s="27">
        <v>4082</v>
      </c>
      <c r="N25" s="27">
        <v>15130</v>
      </c>
      <c r="O25" s="27">
        <v>0</v>
      </c>
      <c r="P25" s="4">
        <v>8888</v>
      </c>
      <c r="Q25" s="4"/>
      <c r="R25" s="27">
        <v>23327</v>
      </c>
      <c r="S25" s="28">
        <v>-6759</v>
      </c>
      <c r="T25" s="28">
        <v>16569</v>
      </c>
    </row>
    <row r="26" spans="1:20">
      <c r="A26" s="25" t="s">
        <v>42</v>
      </c>
      <c r="B26" s="26">
        <v>8.1905999999999993E-3</v>
      </c>
      <c r="C26" s="26">
        <v>8.4030000000000007E-3</v>
      </c>
      <c r="D26" s="4">
        <v>6691.1587499999987</v>
      </c>
      <c r="E26" s="4">
        <v>-194731.122</v>
      </c>
      <c r="F26" s="4">
        <v>-153131</v>
      </c>
      <c r="G26" s="39"/>
      <c r="H26" s="27">
        <v>164</v>
      </c>
      <c r="I26" s="27">
        <v>7609</v>
      </c>
      <c r="J26" s="27">
        <v>40797</v>
      </c>
      <c r="K26" s="4">
        <v>3593</v>
      </c>
      <c r="L26" s="4"/>
      <c r="M26" s="27">
        <v>1982</v>
      </c>
      <c r="N26" s="27">
        <v>7347</v>
      </c>
      <c r="O26" s="27">
        <v>0</v>
      </c>
      <c r="P26" s="4">
        <v>1438</v>
      </c>
      <c r="Q26" s="4"/>
      <c r="R26" s="27">
        <v>11328</v>
      </c>
      <c r="S26" s="28">
        <v>-1210</v>
      </c>
      <c r="T26" s="28">
        <v>10117</v>
      </c>
    </row>
    <row r="27" spans="1:20">
      <c r="A27" s="25" t="s">
        <v>43</v>
      </c>
      <c r="B27" s="26">
        <v>3.8235000000000001E-3</v>
      </c>
      <c r="C27" s="26">
        <v>3.7967000000000001E-3</v>
      </c>
      <c r="D27" s="4">
        <v>3123.5865000000003</v>
      </c>
      <c r="E27" s="4">
        <v>-87984.7258</v>
      </c>
      <c r="F27" s="4">
        <v>-71484</v>
      </c>
      <c r="G27" s="39"/>
      <c r="H27" s="27">
        <v>76.47</v>
      </c>
      <c r="I27" s="27">
        <v>3552</v>
      </c>
      <c r="J27" s="27">
        <v>19045</v>
      </c>
      <c r="K27" s="4">
        <v>62</v>
      </c>
      <c r="L27" s="4"/>
      <c r="M27" s="27">
        <v>925</v>
      </c>
      <c r="N27" s="27">
        <v>3430</v>
      </c>
      <c r="O27" s="27">
        <v>0</v>
      </c>
      <c r="P27" s="4">
        <v>2434</v>
      </c>
      <c r="Q27" s="4"/>
      <c r="R27" s="27">
        <v>5288</v>
      </c>
      <c r="S27" s="28">
        <v>-1532</v>
      </c>
      <c r="T27" s="28">
        <v>3756</v>
      </c>
    </row>
    <row r="28" spans="1:20">
      <c r="A28" s="25" t="s">
        <v>44</v>
      </c>
      <c r="B28" s="26">
        <v>1.5716E-3</v>
      </c>
      <c r="C28" s="26">
        <v>1.6087E-3</v>
      </c>
      <c r="D28" s="4">
        <v>1283.895</v>
      </c>
      <c r="E28" s="4">
        <v>-37280.013800000001</v>
      </c>
      <c r="F28" s="4">
        <v>-29383</v>
      </c>
      <c r="G28" s="39"/>
      <c r="H28" s="27">
        <v>31</v>
      </c>
      <c r="I28" s="27">
        <v>1460</v>
      </c>
      <c r="J28" s="27">
        <v>7828</v>
      </c>
      <c r="K28" s="4">
        <v>987</v>
      </c>
      <c r="L28" s="4"/>
      <c r="M28" s="27">
        <v>380</v>
      </c>
      <c r="N28" s="27">
        <v>1410</v>
      </c>
      <c r="O28" s="27">
        <v>0</v>
      </c>
      <c r="P28" s="4">
        <v>128</v>
      </c>
      <c r="Q28" s="4"/>
      <c r="R28" s="27">
        <v>2174</v>
      </c>
      <c r="S28" s="28">
        <v>-76</v>
      </c>
      <c r="T28" s="28">
        <v>2098</v>
      </c>
    </row>
    <row r="29" spans="1:20">
      <c r="A29" s="25" t="s">
        <v>45</v>
      </c>
      <c r="B29" s="26">
        <v>1.5135000000000001E-3</v>
      </c>
      <c r="C29" s="26">
        <v>1.588E-3</v>
      </c>
      <c r="D29" s="4">
        <v>1236.4362500000002</v>
      </c>
      <c r="E29" s="4">
        <v>-36800.311999999998</v>
      </c>
      <c r="F29" s="4">
        <v>-28296</v>
      </c>
      <c r="G29" s="39"/>
      <c r="H29" s="27">
        <v>30</v>
      </c>
      <c r="I29" s="27">
        <v>1406</v>
      </c>
      <c r="J29" s="27">
        <v>7539</v>
      </c>
      <c r="K29" s="4">
        <v>2566</v>
      </c>
      <c r="L29" s="4"/>
      <c r="M29" s="27">
        <v>366</v>
      </c>
      <c r="N29" s="27">
        <v>1358</v>
      </c>
      <c r="O29" s="27">
        <v>0</v>
      </c>
      <c r="P29" s="4">
        <v>81</v>
      </c>
      <c r="Q29" s="4"/>
      <c r="R29" s="27">
        <v>2093</v>
      </c>
      <c r="S29" s="28">
        <v>1215</v>
      </c>
      <c r="T29" s="28">
        <v>3308</v>
      </c>
    </row>
    <row r="30" spans="1:20">
      <c r="A30" s="25" t="s">
        <v>46</v>
      </c>
      <c r="B30" s="26">
        <v>6.5862000000000004E-3</v>
      </c>
      <c r="C30" s="26">
        <v>6.7035999999999997E-3</v>
      </c>
      <c r="D30" s="4">
        <v>5380.4966999999997</v>
      </c>
      <c r="E30" s="4">
        <v>-155349.22639999999</v>
      </c>
      <c r="F30" s="4">
        <v>-123136</v>
      </c>
      <c r="G30" s="39"/>
      <c r="H30" s="27">
        <v>132</v>
      </c>
      <c r="I30" s="27">
        <v>6119</v>
      </c>
      <c r="J30" s="27">
        <v>32806</v>
      </c>
      <c r="K30" s="4">
        <v>1986</v>
      </c>
      <c r="L30" s="4"/>
      <c r="M30" s="27">
        <v>1594</v>
      </c>
      <c r="N30" s="27">
        <v>5908</v>
      </c>
      <c r="O30" s="27">
        <v>0</v>
      </c>
      <c r="P30" s="4">
        <v>3022</v>
      </c>
      <c r="Q30" s="4"/>
      <c r="R30" s="27">
        <v>9109</v>
      </c>
      <c r="S30" s="28">
        <v>-3336</v>
      </c>
      <c r="T30" s="28">
        <v>5773</v>
      </c>
    </row>
    <row r="31" spans="1:20">
      <c r="A31" s="25" t="s">
        <v>47</v>
      </c>
      <c r="B31" s="26">
        <v>4.1635999999999999E-3</v>
      </c>
      <c r="C31" s="26">
        <v>4.5163E-3</v>
      </c>
      <c r="D31" s="4">
        <v>3401.4212499999999</v>
      </c>
      <c r="E31" s="4">
        <v>-104660.7362</v>
      </c>
      <c r="F31" s="4">
        <v>-77843</v>
      </c>
      <c r="G31" s="39"/>
      <c r="H31" s="27">
        <v>83</v>
      </c>
      <c r="I31" s="27">
        <v>3868</v>
      </c>
      <c r="J31" s="27">
        <v>20739</v>
      </c>
      <c r="K31" s="4">
        <v>6561</v>
      </c>
      <c r="L31" s="4"/>
      <c r="M31" s="27">
        <v>1008</v>
      </c>
      <c r="N31" s="27">
        <v>3735</v>
      </c>
      <c r="O31" s="27">
        <v>0</v>
      </c>
      <c r="P31" s="4">
        <v>1735</v>
      </c>
      <c r="Q31" s="4"/>
      <c r="R31" s="27">
        <v>5758</v>
      </c>
      <c r="S31" s="28">
        <v>-5660</v>
      </c>
      <c r="T31" s="28">
        <v>98</v>
      </c>
    </row>
    <row r="32" spans="1:20">
      <c r="A32" s="25" t="s">
        <v>48</v>
      </c>
      <c r="B32" s="26">
        <v>1.21683E-2</v>
      </c>
      <c r="C32" s="26">
        <v>1.1118100000000001E-2</v>
      </c>
      <c r="D32" s="4">
        <v>9940.6991500000004</v>
      </c>
      <c r="E32" s="4">
        <v>-257650.84940000001</v>
      </c>
      <c r="F32" s="4">
        <v>-227499</v>
      </c>
      <c r="G32" s="39"/>
      <c r="H32" s="27">
        <v>243</v>
      </c>
      <c r="I32" s="27">
        <v>11304</v>
      </c>
      <c r="J32" s="27">
        <v>60610</v>
      </c>
      <c r="K32" s="4">
        <v>193</v>
      </c>
      <c r="L32" s="4"/>
      <c r="M32" s="27">
        <v>2945</v>
      </c>
      <c r="N32" s="27">
        <v>10915</v>
      </c>
      <c r="O32" s="27">
        <v>0</v>
      </c>
      <c r="P32" s="4">
        <v>18066</v>
      </c>
      <c r="Q32" s="4"/>
      <c r="R32" s="27">
        <v>16829</v>
      </c>
      <c r="S32" s="28">
        <v>-6784</v>
      </c>
      <c r="T32" s="28">
        <v>10045</v>
      </c>
    </row>
    <row r="33" spans="1:20">
      <c r="A33" s="25" t="s">
        <v>49</v>
      </c>
      <c r="B33" s="26">
        <v>3.3197299999999999E-2</v>
      </c>
      <c r="C33" s="26">
        <v>3.4555299999999997E-2</v>
      </c>
      <c r="D33" s="4">
        <v>27120.052200000002</v>
      </c>
      <c r="E33" s="4">
        <v>-800784.52220000012</v>
      </c>
      <c r="F33" s="4">
        <v>-620657</v>
      </c>
      <c r="G33" s="39"/>
      <c r="H33" s="27">
        <v>664</v>
      </c>
      <c r="I33" s="27">
        <v>30840</v>
      </c>
      <c r="J33" s="27">
        <v>165356</v>
      </c>
      <c r="K33" s="4">
        <v>27988</v>
      </c>
      <c r="L33" s="4"/>
      <c r="M33" s="27">
        <v>8034</v>
      </c>
      <c r="N33" s="27">
        <v>29778</v>
      </c>
      <c r="O33" s="27">
        <v>0</v>
      </c>
      <c r="P33" s="4">
        <v>189</v>
      </c>
      <c r="Q33" s="4"/>
      <c r="R33" s="27">
        <v>45912</v>
      </c>
      <c r="S33" s="28">
        <v>12930</v>
      </c>
      <c r="T33" s="28">
        <v>58842</v>
      </c>
    </row>
    <row r="34" spans="1:20">
      <c r="A34" s="25" t="s">
        <v>50</v>
      </c>
      <c r="B34" s="26">
        <v>4.1034000000000001E-3</v>
      </c>
      <c r="C34" s="26">
        <v>4.2293000000000001E-3</v>
      </c>
      <c r="D34" s="4">
        <v>3352.2248999999997</v>
      </c>
      <c r="E34" s="4">
        <v>-98009.798200000005</v>
      </c>
      <c r="F34" s="4">
        <v>-76717</v>
      </c>
      <c r="G34" s="39"/>
      <c r="H34" s="27">
        <v>82</v>
      </c>
      <c r="I34" s="27">
        <v>3812</v>
      </c>
      <c r="J34" s="27">
        <v>20439</v>
      </c>
      <c r="K34" s="4">
        <v>2902</v>
      </c>
      <c r="L34" s="4"/>
      <c r="M34" s="27">
        <v>993</v>
      </c>
      <c r="N34" s="27">
        <v>3681</v>
      </c>
      <c r="O34" s="27">
        <v>0</v>
      </c>
      <c r="P34" s="4">
        <v>0</v>
      </c>
      <c r="Q34" s="4"/>
      <c r="R34" s="27">
        <v>5675</v>
      </c>
      <c r="S34" s="28">
        <v>3084</v>
      </c>
      <c r="T34" s="28">
        <v>8759</v>
      </c>
    </row>
    <row r="35" spans="1:20">
      <c r="A35" s="25" t="s">
        <v>51</v>
      </c>
      <c r="B35" s="26">
        <v>9.5162000000000007E-3</v>
      </c>
      <c r="C35" s="26">
        <v>9.1173000000000001E-3</v>
      </c>
      <c r="D35" s="4">
        <v>7774.1212499999992</v>
      </c>
      <c r="E35" s="4">
        <v>-211284.31020000001</v>
      </c>
      <c r="F35" s="4">
        <v>-177915</v>
      </c>
      <c r="G35" s="39"/>
      <c r="H35" s="27">
        <v>190</v>
      </c>
      <c r="I35" s="27">
        <v>8841</v>
      </c>
      <c r="J35" s="27">
        <v>47400</v>
      </c>
      <c r="K35" s="4">
        <v>2644</v>
      </c>
      <c r="L35" s="4"/>
      <c r="M35" s="27">
        <v>2303</v>
      </c>
      <c r="N35" s="27">
        <v>8536</v>
      </c>
      <c r="O35" s="27">
        <v>0</v>
      </c>
      <c r="P35" s="4">
        <v>6748</v>
      </c>
      <c r="Q35" s="4"/>
      <c r="R35" s="27">
        <v>13161</v>
      </c>
      <c r="S35" s="28">
        <v>505</v>
      </c>
      <c r="T35" s="28">
        <v>13666</v>
      </c>
    </row>
    <row r="36" spans="1:20">
      <c r="A36" s="25" t="s">
        <v>52</v>
      </c>
      <c r="B36" s="26">
        <v>1.08719E-2</v>
      </c>
      <c r="C36" s="26">
        <v>1.2908599999999999E-2</v>
      </c>
      <c r="D36" s="4">
        <v>8881.637999999999</v>
      </c>
      <c r="E36" s="4">
        <v>-299143.89639999997</v>
      </c>
      <c r="F36" s="4">
        <v>-203261</v>
      </c>
      <c r="G36" s="39"/>
      <c r="H36" s="27">
        <v>217</v>
      </c>
      <c r="I36" s="27">
        <v>10100</v>
      </c>
      <c r="J36" s="27">
        <v>54153</v>
      </c>
      <c r="K36" s="4">
        <v>41077</v>
      </c>
      <c r="L36" s="4"/>
      <c r="M36" s="27">
        <v>2631</v>
      </c>
      <c r="N36" s="27">
        <v>9752</v>
      </c>
      <c r="O36" s="27">
        <v>0</v>
      </c>
      <c r="P36" s="4">
        <v>0</v>
      </c>
      <c r="Q36" s="4"/>
      <c r="R36" s="27">
        <v>15036</v>
      </c>
      <c r="S36" s="28">
        <v>42387</v>
      </c>
      <c r="T36" s="28">
        <v>57423</v>
      </c>
    </row>
    <row r="37" spans="1:20">
      <c r="A37" s="25" t="s">
        <v>53</v>
      </c>
      <c r="B37" s="26">
        <v>4.0918999999999999E-3</v>
      </c>
      <c r="C37" s="26">
        <v>4.2021000000000003E-3</v>
      </c>
      <c r="D37" s="4">
        <v>3342.8268499999995</v>
      </c>
      <c r="E37" s="4">
        <v>-97379.465400000001</v>
      </c>
      <c r="F37" s="4">
        <v>-76502</v>
      </c>
      <c r="G37" s="39"/>
      <c r="H37" s="27">
        <v>82</v>
      </c>
      <c r="I37" s="27">
        <v>3801</v>
      </c>
      <c r="J37" s="27">
        <v>20382</v>
      </c>
      <c r="K37" s="4">
        <v>1864</v>
      </c>
      <c r="L37" s="4"/>
      <c r="M37" s="27">
        <v>990</v>
      </c>
      <c r="N37" s="27">
        <v>3670</v>
      </c>
      <c r="O37" s="27">
        <v>0</v>
      </c>
      <c r="P37" s="4">
        <v>1863</v>
      </c>
      <c r="Q37" s="4"/>
      <c r="R37" s="27">
        <v>5659</v>
      </c>
      <c r="S37" s="28">
        <v>-1331</v>
      </c>
      <c r="T37" s="28">
        <v>4328</v>
      </c>
    </row>
    <row r="38" spans="1:20">
      <c r="A38" s="25" t="s">
        <v>54</v>
      </c>
      <c r="B38" s="26">
        <v>4.2513000000000004E-3</v>
      </c>
      <c r="C38" s="26">
        <v>4.1583999999999996E-3</v>
      </c>
      <c r="D38" s="4">
        <v>3473.01125</v>
      </c>
      <c r="E38" s="4">
        <v>-96366.761599999983</v>
      </c>
      <c r="F38" s="4">
        <v>-79482</v>
      </c>
      <c r="G38" s="39"/>
      <c r="H38" s="27">
        <v>85</v>
      </c>
      <c r="I38" s="27">
        <v>3949</v>
      </c>
      <c r="J38" s="27">
        <v>21176</v>
      </c>
      <c r="K38" s="4">
        <v>0</v>
      </c>
      <c r="L38" s="4"/>
      <c r="M38" s="27">
        <v>1029</v>
      </c>
      <c r="N38" s="27">
        <v>3813</v>
      </c>
      <c r="O38" s="27">
        <v>0</v>
      </c>
      <c r="P38" s="4">
        <v>2037</v>
      </c>
      <c r="Q38" s="4"/>
      <c r="R38" s="27">
        <v>5880</v>
      </c>
      <c r="S38" s="28">
        <v>-2586</v>
      </c>
      <c r="T38" s="28">
        <v>3293</v>
      </c>
    </row>
    <row r="39" spans="1:20">
      <c r="A39" s="25" t="s">
        <v>55</v>
      </c>
      <c r="B39" s="26">
        <v>3.1125E-2</v>
      </c>
      <c r="C39" s="26">
        <v>3.0139099999999999E-2</v>
      </c>
      <c r="D39" s="4">
        <v>25427.11795</v>
      </c>
      <c r="E39" s="4">
        <v>-698443.50339999993</v>
      </c>
      <c r="F39" s="4">
        <v>-581913</v>
      </c>
      <c r="G39" s="39"/>
      <c r="H39" s="27">
        <v>622.5</v>
      </c>
      <c r="I39" s="27">
        <v>28915.125</v>
      </c>
      <c r="J39" s="27">
        <v>155034</v>
      </c>
      <c r="K39" s="4">
        <v>0</v>
      </c>
      <c r="L39" s="4"/>
      <c r="M39" s="27">
        <v>7532.25</v>
      </c>
      <c r="N39" s="27">
        <v>27919.125</v>
      </c>
      <c r="O39" s="27">
        <v>0</v>
      </c>
      <c r="P39" s="4">
        <v>28285</v>
      </c>
      <c r="Q39" s="4"/>
      <c r="R39" s="27">
        <v>43045.875</v>
      </c>
      <c r="S39" s="28">
        <v>-23643</v>
      </c>
      <c r="T39" s="28">
        <v>19402</v>
      </c>
    </row>
    <row r="40" spans="1:20">
      <c r="A40" s="25" t="s">
        <v>56</v>
      </c>
      <c r="B40" s="26">
        <v>3.4244000000000002E-3</v>
      </c>
      <c r="C40" s="26">
        <v>3.5536000000000001E-3</v>
      </c>
      <c r="D40" s="4">
        <v>2797.5074999999997</v>
      </c>
      <c r="E40" s="4">
        <v>-82351.126400000008</v>
      </c>
      <c r="F40" s="4">
        <v>-64023</v>
      </c>
      <c r="G40" s="39"/>
      <c r="H40" s="27">
        <v>68</v>
      </c>
      <c r="I40" s="27">
        <v>3181</v>
      </c>
      <c r="J40" s="27">
        <v>17057</v>
      </c>
      <c r="K40" s="4">
        <v>2185</v>
      </c>
      <c r="L40" s="4"/>
      <c r="M40" s="27">
        <v>829</v>
      </c>
      <c r="N40" s="27">
        <v>3072</v>
      </c>
      <c r="O40" s="27">
        <v>0</v>
      </c>
      <c r="P40" s="4">
        <v>785</v>
      </c>
      <c r="Q40" s="4"/>
      <c r="R40" s="27">
        <v>4736</v>
      </c>
      <c r="S40" s="28">
        <v>-517</v>
      </c>
      <c r="T40" s="28">
        <v>4219</v>
      </c>
    </row>
    <row r="41" spans="1:20">
      <c r="A41" s="25" t="s">
        <v>57</v>
      </c>
      <c r="B41" s="26">
        <v>3.9605899999999999E-2</v>
      </c>
      <c r="C41" s="26">
        <v>3.9285199999999999E-2</v>
      </c>
      <c r="D41" s="4">
        <v>32355.51525</v>
      </c>
      <c r="E41" s="4">
        <v>-910395.2248000002</v>
      </c>
      <c r="F41" s="4">
        <v>-740472</v>
      </c>
      <c r="G41" s="39"/>
      <c r="H41" s="27">
        <v>792</v>
      </c>
      <c r="I41" s="27">
        <v>36794</v>
      </c>
      <c r="J41" s="27">
        <v>197277</v>
      </c>
      <c r="K41" s="4">
        <v>0</v>
      </c>
      <c r="L41" s="4"/>
      <c r="M41" s="27">
        <v>9585</v>
      </c>
      <c r="N41" s="27">
        <v>35526</v>
      </c>
      <c r="O41" s="27">
        <v>0</v>
      </c>
      <c r="P41" s="4">
        <v>11427</v>
      </c>
      <c r="Q41" s="4"/>
      <c r="R41" s="27">
        <v>54775</v>
      </c>
      <c r="S41" s="28">
        <v>-11290</v>
      </c>
      <c r="T41" s="28">
        <v>43485</v>
      </c>
    </row>
    <row r="42" spans="1:20">
      <c r="A42" s="25" t="s">
        <v>58</v>
      </c>
      <c r="B42" s="26">
        <v>5.6988999999999998E-3</v>
      </c>
      <c r="C42" s="26">
        <v>5.2674999999999996E-3</v>
      </c>
      <c r="D42" s="4">
        <v>4655.6634999999997</v>
      </c>
      <c r="E42" s="4">
        <v>-122069.045</v>
      </c>
      <c r="F42" s="4">
        <v>-106547</v>
      </c>
      <c r="G42" s="39"/>
      <c r="H42" s="27">
        <v>114</v>
      </c>
      <c r="I42" s="27">
        <v>5294</v>
      </c>
      <c r="J42" s="27">
        <v>28386</v>
      </c>
      <c r="K42" s="4">
        <v>0</v>
      </c>
      <c r="L42" s="4"/>
      <c r="M42" s="27">
        <v>1379</v>
      </c>
      <c r="N42" s="27">
        <v>5112</v>
      </c>
      <c r="O42" s="27">
        <v>0</v>
      </c>
      <c r="P42" s="4">
        <v>7956</v>
      </c>
      <c r="Q42" s="4"/>
      <c r="R42" s="27">
        <v>7882</v>
      </c>
      <c r="S42" s="28">
        <v>-4779</v>
      </c>
      <c r="T42" s="28">
        <v>3103</v>
      </c>
    </row>
    <row r="43" spans="1:20">
      <c r="A43" s="25" t="s">
        <v>59</v>
      </c>
      <c r="B43" s="26">
        <v>1.13299E-2</v>
      </c>
      <c r="C43" s="26">
        <v>1.34155E-2</v>
      </c>
      <c r="D43" s="4">
        <v>9255.8369999999995</v>
      </c>
      <c r="E43" s="4">
        <v>-310890.79700000002</v>
      </c>
      <c r="F43" s="4">
        <v>-211824</v>
      </c>
      <c r="G43" s="39"/>
      <c r="H43" s="27">
        <v>227</v>
      </c>
      <c r="I43" s="27">
        <v>10525</v>
      </c>
      <c r="J43" s="27">
        <v>56434</v>
      </c>
      <c r="K43" s="4">
        <v>42086</v>
      </c>
      <c r="L43" s="4"/>
      <c r="M43" s="27">
        <v>2742</v>
      </c>
      <c r="N43" s="27">
        <v>10163</v>
      </c>
      <c r="O43" s="27">
        <v>0</v>
      </c>
      <c r="P43" s="4">
        <v>299</v>
      </c>
      <c r="Q43" s="4"/>
      <c r="R43" s="27">
        <v>15669</v>
      </c>
      <c r="S43" s="28">
        <v>19065</v>
      </c>
      <c r="T43" s="28">
        <v>34734</v>
      </c>
    </row>
    <row r="44" spans="1:20">
      <c r="A44" s="25" t="s">
        <v>60</v>
      </c>
      <c r="B44" s="26">
        <v>9.5730000000000001E-4</v>
      </c>
      <c r="C44" s="26">
        <v>9.4289999999999999E-4</v>
      </c>
      <c r="D44" s="4">
        <v>782.0474999999999</v>
      </c>
      <c r="E44" s="4">
        <v>-21850.764599999999</v>
      </c>
      <c r="F44" s="4">
        <v>-17898</v>
      </c>
      <c r="G44" s="39"/>
      <c r="H44" s="27">
        <v>19</v>
      </c>
      <c r="I44" s="27">
        <v>889</v>
      </c>
      <c r="J44" s="27">
        <v>4768</v>
      </c>
      <c r="K44" s="4">
        <v>468</v>
      </c>
      <c r="L44" s="4"/>
      <c r="M44" s="27">
        <v>232</v>
      </c>
      <c r="N44" s="27">
        <v>859</v>
      </c>
      <c r="O44" s="27">
        <v>0</v>
      </c>
      <c r="P44" s="4">
        <v>305</v>
      </c>
      <c r="Q44" s="4"/>
      <c r="R44" s="27">
        <v>1324</v>
      </c>
      <c r="S44" s="28">
        <v>-20</v>
      </c>
      <c r="T44" s="28">
        <v>1304</v>
      </c>
    </row>
    <row r="45" spans="1:20">
      <c r="A45" s="25" t="s">
        <v>61</v>
      </c>
      <c r="B45" s="26">
        <v>6.8349999999999997E-4</v>
      </c>
      <c r="C45" s="26">
        <v>6.3060000000000004E-4</v>
      </c>
      <c r="D45" s="4">
        <v>558.35294999999996</v>
      </c>
      <c r="E45" s="4">
        <v>-14613.5244</v>
      </c>
      <c r="F45" s="4">
        <v>-12779</v>
      </c>
      <c r="G45" s="39"/>
      <c r="H45" s="27">
        <v>13.67</v>
      </c>
      <c r="I45" s="27">
        <v>635</v>
      </c>
      <c r="J45" s="27">
        <v>3405</v>
      </c>
      <c r="K45" s="4">
        <v>355</v>
      </c>
      <c r="L45" s="4"/>
      <c r="M45" s="27">
        <v>165</v>
      </c>
      <c r="N45" s="27">
        <v>613</v>
      </c>
      <c r="O45" s="27">
        <v>0</v>
      </c>
      <c r="P45" s="4">
        <v>899</v>
      </c>
      <c r="Q45" s="4"/>
      <c r="R45" s="27">
        <v>945</v>
      </c>
      <c r="S45" s="28">
        <v>-104</v>
      </c>
      <c r="T45" s="28">
        <v>841</v>
      </c>
    </row>
    <row r="46" spans="1:20">
      <c r="A46" s="25" t="s">
        <v>62</v>
      </c>
      <c r="B46" s="26">
        <v>4.3911999999999996E-3</v>
      </c>
      <c r="C46" s="26">
        <v>4.5859000000000004E-3</v>
      </c>
      <c r="D46" s="4">
        <v>3587.31</v>
      </c>
      <c r="E46" s="4">
        <v>-106273.64660000001</v>
      </c>
      <c r="F46" s="4">
        <v>-82098</v>
      </c>
      <c r="G46" s="39"/>
      <c r="H46" s="27">
        <v>88</v>
      </c>
      <c r="I46" s="27">
        <v>4079</v>
      </c>
      <c r="J46" s="27">
        <v>21873</v>
      </c>
      <c r="K46" s="4">
        <v>3293</v>
      </c>
      <c r="L46" s="4"/>
      <c r="M46" s="27">
        <v>1063</v>
      </c>
      <c r="N46" s="27">
        <v>3939</v>
      </c>
      <c r="O46" s="27">
        <v>0</v>
      </c>
      <c r="P46" s="4">
        <v>513</v>
      </c>
      <c r="Q46" s="4"/>
      <c r="R46" s="27">
        <v>6073</v>
      </c>
      <c r="S46" s="28">
        <v>-725</v>
      </c>
      <c r="T46" s="28">
        <v>5348</v>
      </c>
    </row>
    <row r="47" spans="1:20">
      <c r="A47" s="25" t="s">
        <v>63</v>
      </c>
      <c r="B47" s="26">
        <v>1.2329000000000001E-3</v>
      </c>
      <c r="C47" s="26">
        <v>1.1410999999999999E-3</v>
      </c>
      <c r="D47" s="4">
        <v>1007.2350000000001</v>
      </c>
      <c r="E47" s="4">
        <v>-26443.8514</v>
      </c>
      <c r="F47" s="4">
        <v>-23050</v>
      </c>
      <c r="G47" s="39"/>
      <c r="H47" s="27">
        <v>25</v>
      </c>
      <c r="I47" s="27">
        <v>1145</v>
      </c>
      <c r="J47" s="27">
        <v>6141</v>
      </c>
      <c r="K47" s="4">
        <v>457</v>
      </c>
      <c r="L47" s="4"/>
      <c r="M47" s="27">
        <v>298</v>
      </c>
      <c r="N47" s="27">
        <v>1106</v>
      </c>
      <c r="O47" s="27">
        <v>0</v>
      </c>
      <c r="P47" s="4">
        <v>1846</v>
      </c>
      <c r="Q47" s="4"/>
      <c r="R47" s="27">
        <v>1705</v>
      </c>
      <c r="S47" s="28">
        <v>-1740</v>
      </c>
      <c r="T47" s="28">
        <v>-35</v>
      </c>
    </row>
    <row r="48" spans="1:20">
      <c r="A48" s="25" t="s">
        <v>64</v>
      </c>
      <c r="B48" s="26">
        <v>4.39733E-2</v>
      </c>
      <c r="C48" s="26">
        <v>4.36596E-2</v>
      </c>
      <c r="D48" s="4">
        <v>35923.354050000002</v>
      </c>
      <c r="E48" s="4">
        <v>-1011767.5704</v>
      </c>
      <c r="F48" s="4">
        <v>-822125</v>
      </c>
      <c r="G48" s="39"/>
      <c r="H48" s="27">
        <v>879</v>
      </c>
      <c r="I48" s="27">
        <v>40851</v>
      </c>
      <c r="J48" s="27">
        <v>219031</v>
      </c>
      <c r="K48" s="4">
        <v>0</v>
      </c>
      <c r="L48" s="4"/>
      <c r="M48" s="27">
        <v>10642</v>
      </c>
      <c r="N48" s="27">
        <v>39444</v>
      </c>
      <c r="O48" s="27">
        <v>0</v>
      </c>
      <c r="P48" s="4">
        <v>10687</v>
      </c>
      <c r="Q48" s="4"/>
      <c r="R48" s="27">
        <v>60815</v>
      </c>
      <c r="S48" s="28">
        <v>-7278</v>
      </c>
      <c r="T48" s="28">
        <v>53537</v>
      </c>
    </row>
    <row r="49" spans="1:20">
      <c r="A49" s="25" t="s">
        <v>65</v>
      </c>
      <c r="B49" s="26">
        <v>4.2215000000000004E-3</v>
      </c>
      <c r="C49" s="26">
        <v>4.3917000000000001E-3</v>
      </c>
      <c r="D49" s="4">
        <v>3448.6900500000006</v>
      </c>
      <c r="E49" s="4">
        <v>-101773.2558</v>
      </c>
      <c r="F49" s="4">
        <v>-78925</v>
      </c>
      <c r="G49" s="39"/>
      <c r="H49" s="27">
        <v>84.43</v>
      </c>
      <c r="I49" s="27">
        <v>3922</v>
      </c>
      <c r="J49" s="27">
        <v>21027</v>
      </c>
      <c r="K49" s="4">
        <v>2879</v>
      </c>
      <c r="L49" s="4"/>
      <c r="M49" s="27">
        <v>1022</v>
      </c>
      <c r="N49" s="27">
        <v>3787</v>
      </c>
      <c r="O49" s="27">
        <v>0</v>
      </c>
      <c r="P49" s="4">
        <v>1256</v>
      </c>
      <c r="Q49" s="4"/>
      <c r="R49" s="27">
        <v>5838</v>
      </c>
      <c r="S49" s="28">
        <v>-1320</v>
      </c>
      <c r="T49" s="28">
        <v>4518</v>
      </c>
    </row>
    <row r="50" spans="1:20">
      <c r="A50" s="25" t="s">
        <v>66</v>
      </c>
      <c r="B50" s="26">
        <v>1.2143599999999999E-2</v>
      </c>
      <c r="C50" s="26">
        <v>1.2464599999999999E-2</v>
      </c>
      <c r="D50" s="4">
        <v>9920.5729499999979</v>
      </c>
      <c r="E50" s="4">
        <v>-288854.64039999997</v>
      </c>
      <c r="F50" s="4">
        <v>-227037</v>
      </c>
      <c r="G50" s="39"/>
      <c r="H50" s="27">
        <v>243</v>
      </c>
      <c r="I50" s="27">
        <v>11281</v>
      </c>
      <c r="J50" s="27">
        <v>60487</v>
      </c>
      <c r="K50" s="4">
        <v>6235</v>
      </c>
      <c r="L50" s="4"/>
      <c r="M50" s="27">
        <v>2939</v>
      </c>
      <c r="N50" s="27">
        <v>10893</v>
      </c>
      <c r="O50" s="27">
        <v>0</v>
      </c>
      <c r="P50" s="4">
        <v>2427</v>
      </c>
      <c r="Q50" s="4"/>
      <c r="R50" s="27">
        <v>16795</v>
      </c>
      <c r="S50" s="28">
        <v>4293</v>
      </c>
      <c r="T50" s="28">
        <v>21088</v>
      </c>
    </row>
    <row r="51" spans="1:20">
      <c r="A51" s="25" t="s">
        <v>23</v>
      </c>
      <c r="B51" s="26">
        <v>7.4390999999999997E-3</v>
      </c>
      <c r="C51" s="26">
        <v>7.5659999999999998E-3</v>
      </c>
      <c r="D51" s="4">
        <v>6077.2612499999996</v>
      </c>
      <c r="E51" s="4">
        <v>-175334.484</v>
      </c>
      <c r="F51" s="4">
        <v>-139081</v>
      </c>
      <c r="G51" s="39"/>
      <c r="H51" s="27">
        <v>149</v>
      </c>
      <c r="I51" s="27">
        <v>6911</v>
      </c>
      <c r="J51" s="27">
        <v>37054</v>
      </c>
      <c r="K51" s="4">
        <v>2245</v>
      </c>
      <c r="L51" s="4"/>
      <c r="M51" s="27">
        <v>1800</v>
      </c>
      <c r="N51" s="27">
        <v>6673</v>
      </c>
      <c r="O51" s="27">
        <v>0</v>
      </c>
      <c r="P51" s="4">
        <v>4267</v>
      </c>
      <c r="Q51" s="4"/>
      <c r="R51" s="27">
        <v>10288</v>
      </c>
      <c r="S51" s="28">
        <v>-2157</v>
      </c>
      <c r="T51" s="28">
        <v>8131</v>
      </c>
    </row>
    <row r="52" spans="1:20">
      <c r="A52" s="25" t="s">
        <v>67</v>
      </c>
      <c r="B52" s="26">
        <v>1.4215500000000001E-2</v>
      </c>
      <c r="C52" s="26">
        <v>1.3649100000000001E-2</v>
      </c>
      <c r="D52" s="4">
        <v>11613.179700000001</v>
      </c>
      <c r="E52" s="4">
        <v>-316304.24340000004</v>
      </c>
      <c r="F52" s="4">
        <v>-265773</v>
      </c>
      <c r="G52" s="39"/>
      <c r="H52" s="27">
        <v>284.31</v>
      </c>
      <c r="I52" s="27">
        <v>13206</v>
      </c>
      <c r="J52" s="27">
        <v>70807</v>
      </c>
      <c r="K52" s="4">
        <v>0</v>
      </c>
      <c r="L52" s="4"/>
      <c r="M52" s="27">
        <v>3440</v>
      </c>
      <c r="N52" s="27">
        <v>12751</v>
      </c>
      <c r="O52" s="27">
        <v>0</v>
      </c>
      <c r="P52" s="4">
        <v>14393</v>
      </c>
      <c r="Q52" s="4"/>
      <c r="R52" s="27">
        <v>19660</v>
      </c>
      <c r="S52" s="28">
        <v>-11680</v>
      </c>
      <c r="T52" s="28">
        <v>7980</v>
      </c>
    </row>
    <row r="53" spans="1:20">
      <c r="A53" s="25" t="s">
        <v>68</v>
      </c>
      <c r="B53" s="26">
        <v>1.8568E-3</v>
      </c>
      <c r="C53" s="26">
        <v>1.8614E-3</v>
      </c>
      <c r="D53" s="4">
        <v>1516.8702499999997</v>
      </c>
      <c r="E53" s="4">
        <v>-43136.083599999998</v>
      </c>
      <c r="F53" s="4">
        <v>-34715</v>
      </c>
      <c r="G53" s="39"/>
      <c r="H53" s="27">
        <v>37</v>
      </c>
      <c r="I53" s="27">
        <v>1725</v>
      </c>
      <c r="J53" s="27">
        <v>9249</v>
      </c>
      <c r="K53" s="4">
        <v>594</v>
      </c>
      <c r="L53" s="4"/>
      <c r="M53" s="27">
        <v>449</v>
      </c>
      <c r="N53" s="27">
        <v>1666</v>
      </c>
      <c r="O53" s="27">
        <v>0</v>
      </c>
      <c r="P53" s="4">
        <v>115</v>
      </c>
      <c r="Q53" s="4"/>
      <c r="R53" s="27">
        <v>2568</v>
      </c>
      <c r="S53" s="28">
        <v>-112</v>
      </c>
      <c r="T53" s="28">
        <v>2456</v>
      </c>
    </row>
    <row r="54" spans="1:20">
      <c r="A54" s="25" t="s">
        <v>69</v>
      </c>
      <c r="B54" s="26">
        <v>5.0083999999999997E-3</v>
      </c>
      <c r="C54" s="26">
        <v>4.7543999999999998E-3</v>
      </c>
      <c r="D54" s="4">
        <v>4091.5599999999995</v>
      </c>
      <c r="E54" s="4">
        <v>-110178.4656</v>
      </c>
      <c r="F54" s="4">
        <v>-93637</v>
      </c>
      <c r="G54" s="39"/>
      <c r="H54" s="27">
        <v>100</v>
      </c>
      <c r="I54" s="27">
        <v>4653</v>
      </c>
      <c r="J54" s="27">
        <v>24947</v>
      </c>
      <c r="K54" s="4">
        <v>2539</v>
      </c>
      <c r="L54" s="4"/>
      <c r="M54" s="27">
        <v>1212</v>
      </c>
      <c r="N54" s="27">
        <v>4493</v>
      </c>
      <c r="O54" s="27">
        <v>0</v>
      </c>
      <c r="P54" s="4">
        <v>4297</v>
      </c>
      <c r="Q54" s="4"/>
      <c r="R54" s="27">
        <v>6927</v>
      </c>
      <c r="S54" s="28">
        <v>881</v>
      </c>
      <c r="T54" s="28">
        <v>7808</v>
      </c>
    </row>
    <row r="55" spans="1:20">
      <c r="A55" s="25" t="s">
        <v>70</v>
      </c>
      <c r="B55" s="26">
        <v>4.6650000000000001E-4</v>
      </c>
      <c r="C55" s="26">
        <v>4.6450000000000001E-4</v>
      </c>
      <c r="D55" s="4">
        <v>381.07780000000002</v>
      </c>
      <c r="E55" s="4">
        <v>-10764.323</v>
      </c>
      <c r="F55" s="4">
        <v>-8722</v>
      </c>
      <c r="G55" s="39"/>
      <c r="H55" s="27">
        <v>9.33</v>
      </c>
      <c r="I55" s="27">
        <v>433</v>
      </c>
      <c r="J55" s="27">
        <v>2324</v>
      </c>
      <c r="K55" s="4">
        <v>52</v>
      </c>
      <c r="L55" s="4"/>
      <c r="M55" s="27">
        <v>113</v>
      </c>
      <c r="N55" s="27">
        <v>418</v>
      </c>
      <c r="O55" s="27">
        <v>0</v>
      </c>
      <c r="P55" s="4">
        <v>602</v>
      </c>
      <c r="Q55" s="4"/>
      <c r="R55" s="27">
        <v>645</v>
      </c>
      <c r="S55" s="28">
        <v>-228</v>
      </c>
      <c r="T55" s="28">
        <v>417</v>
      </c>
    </row>
    <row r="56" spans="1:20">
      <c r="A56" s="25" t="s">
        <v>71</v>
      </c>
      <c r="B56" s="26">
        <v>2.0577100000000001E-2</v>
      </c>
      <c r="C56" s="26">
        <v>1.9471499999999999E-2</v>
      </c>
      <c r="D56" s="4">
        <v>16810.196250000001</v>
      </c>
      <c r="E56" s="4">
        <v>-451232.54099999997</v>
      </c>
      <c r="F56" s="4">
        <v>-384709</v>
      </c>
      <c r="G56" s="39"/>
      <c r="H56" s="27">
        <v>412</v>
      </c>
      <c r="I56" s="27">
        <v>19116</v>
      </c>
      <c r="J56" s="27">
        <v>102495</v>
      </c>
      <c r="K56" s="4">
        <v>329</v>
      </c>
      <c r="L56" s="4"/>
      <c r="M56" s="27">
        <v>4980</v>
      </c>
      <c r="N56" s="27">
        <v>18458</v>
      </c>
      <c r="O56" s="27">
        <v>0</v>
      </c>
      <c r="P56" s="4">
        <v>25182</v>
      </c>
      <c r="Q56" s="4"/>
      <c r="R56" s="27">
        <v>28458</v>
      </c>
      <c r="S56" s="28">
        <v>-11646</v>
      </c>
      <c r="T56" s="28">
        <v>16812</v>
      </c>
    </row>
    <row r="57" spans="1:20">
      <c r="A57" s="25" t="s">
        <v>72</v>
      </c>
      <c r="B57" s="26">
        <v>6.6058000000000002E-3</v>
      </c>
      <c r="C57" s="26">
        <v>4.7653000000000001E-3</v>
      </c>
      <c r="D57" s="4">
        <v>5396.4840000000004</v>
      </c>
      <c r="E57" s="4">
        <v>-110431.0622</v>
      </c>
      <c r="F57" s="4">
        <v>-123502</v>
      </c>
      <c r="G57" s="39"/>
      <c r="H57" s="27">
        <v>132</v>
      </c>
      <c r="I57" s="27">
        <v>6137</v>
      </c>
      <c r="J57" s="27">
        <v>32903</v>
      </c>
      <c r="K57" s="4">
        <v>0</v>
      </c>
      <c r="L57" s="4"/>
      <c r="M57" s="27">
        <v>1599</v>
      </c>
      <c r="N57" s="27">
        <v>5925</v>
      </c>
      <c r="O57" s="27">
        <v>0</v>
      </c>
      <c r="P57" s="4">
        <v>32496</v>
      </c>
      <c r="Q57" s="4"/>
      <c r="R57" s="27">
        <v>9136</v>
      </c>
      <c r="S57" s="28">
        <v>-14442</v>
      </c>
      <c r="T57" s="28">
        <v>-5307</v>
      </c>
    </row>
    <row r="58" spans="1:20">
      <c r="A58" s="25" t="s">
        <v>73</v>
      </c>
      <c r="B58" s="26">
        <v>1.98465E-2</v>
      </c>
      <c r="C58" s="26">
        <v>1.8983E-2</v>
      </c>
      <c r="D58" s="4">
        <v>16213.324999999999</v>
      </c>
      <c r="E58" s="4">
        <v>-439912.04200000002</v>
      </c>
      <c r="F58" s="4">
        <v>-371050</v>
      </c>
      <c r="G58" s="39"/>
      <c r="H58" s="27">
        <v>396.93</v>
      </c>
      <c r="I58" s="27">
        <v>18437</v>
      </c>
      <c r="J58" s="27">
        <v>98855</v>
      </c>
      <c r="K58" s="4">
        <v>2465</v>
      </c>
      <c r="L58" s="4"/>
      <c r="M58" s="27">
        <v>4803</v>
      </c>
      <c r="N58" s="27">
        <v>17802</v>
      </c>
      <c r="O58" s="27">
        <v>0</v>
      </c>
      <c r="P58" s="4">
        <v>15881</v>
      </c>
      <c r="Q58" s="4"/>
      <c r="R58" s="27">
        <v>27448</v>
      </c>
      <c r="S58" s="28">
        <v>-10480</v>
      </c>
      <c r="T58" s="28">
        <v>16968</v>
      </c>
    </row>
    <row r="59" spans="1:20">
      <c r="A59" s="25" t="s">
        <v>74</v>
      </c>
      <c r="B59" s="26">
        <v>8.3480000000000002E-4</v>
      </c>
      <c r="C59" s="26">
        <v>1.0701E-3</v>
      </c>
      <c r="D59" s="4">
        <v>681.96749999999997</v>
      </c>
      <c r="E59" s="4">
        <v>-24798.4974</v>
      </c>
      <c r="F59" s="4">
        <v>-15607</v>
      </c>
      <c r="G59" s="39"/>
      <c r="H59" s="27">
        <v>17</v>
      </c>
      <c r="I59" s="27">
        <v>776</v>
      </c>
      <c r="J59" s="27">
        <v>4158</v>
      </c>
      <c r="K59" s="4">
        <v>3980</v>
      </c>
      <c r="L59" s="4"/>
      <c r="M59" s="27">
        <v>202</v>
      </c>
      <c r="N59" s="27">
        <v>749</v>
      </c>
      <c r="O59" s="27">
        <v>0</v>
      </c>
      <c r="P59" s="4">
        <v>897</v>
      </c>
      <c r="Q59" s="4"/>
      <c r="R59" s="27">
        <v>1155</v>
      </c>
      <c r="S59" s="28">
        <v>371</v>
      </c>
      <c r="T59" s="28">
        <v>1525</v>
      </c>
    </row>
    <row r="60" spans="1:20">
      <c r="A60" s="25" t="s">
        <v>75</v>
      </c>
      <c r="B60" s="26">
        <v>5.7454000000000003E-3</v>
      </c>
      <c r="C60" s="26">
        <v>5.6010000000000001E-3</v>
      </c>
      <c r="D60" s="4">
        <v>4693.6549999999997</v>
      </c>
      <c r="E60" s="4">
        <v>-129797.57400000001</v>
      </c>
      <c r="F60" s="4">
        <v>-107416</v>
      </c>
      <c r="G60" s="39"/>
      <c r="H60" s="27">
        <v>115</v>
      </c>
      <c r="I60" s="27">
        <v>5337</v>
      </c>
      <c r="J60" s="27">
        <v>28618</v>
      </c>
      <c r="K60" s="4">
        <v>0</v>
      </c>
      <c r="L60" s="4"/>
      <c r="M60" s="27">
        <v>1390</v>
      </c>
      <c r="N60" s="27">
        <v>5154</v>
      </c>
      <c r="O60" s="27">
        <v>0</v>
      </c>
      <c r="P60" s="4">
        <v>2991</v>
      </c>
      <c r="Q60" s="4"/>
      <c r="R60" s="27">
        <v>7946</v>
      </c>
      <c r="S60" s="28">
        <v>-2889</v>
      </c>
      <c r="T60" s="28">
        <v>5057</v>
      </c>
    </row>
    <row r="61" spans="1:20">
      <c r="A61" s="25" t="s">
        <v>76</v>
      </c>
      <c r="B61" s="26">
        <v>3.5750000000000001E-3</v>
      </c>
      <c r="C61" s="26">
        <v>3.4470999999999998E-3</v>
      </c>
      <c r="D61" s="4">
        <v>2920.53</v>
      </c>
      <c r="E61" s="4">
        <v>-79883.095399999991</v>
      </c>
      <c r="F61" s="4">
        <v>-66838.2</v>
      </c>
      <c r="G61" s="39"/>
      <c r="H61" s="27">
        <v>71.5</v>
      </c>
      <c r="I61" s="27">
        <v>3321</v>
      </c>
      <c r="J61" s="27">
        <v>17807</v>
      </c>
      <c r="K61" s="4">
        <v>2436</v>
      </c>
      <c r="L61" s="4"/>
      <c r="M61" s="27">
        <v>865.15</v>
      </c>
      <c r="N61" s="27">
        <v>3207</v>
      </c>
      <c r="O61" s="27">
        <v>0</v>
      </c>
      <c r="P61" s="4">
        <v>2650</v>
      </c>
      <c r="Q61" s="4"/>
      <c r="R61" s="27">
        <v>4944</v>
      </c>
      <c r="S61" s="28">
        <v>-1315</v>
      </c>
      <c r="T61" s="28">
        <v>3629</v>
      </c>
    </row>
    <row r="62" spans="1:20">
      <c r="A62" s="25" t="s">
        <v>77</v>
      </c>
      <c r="B62" s="26">
        <v>8.9589999999999999E-3</v>
      </c>
      <c r="C62" s="26">
        <v>8.4183000000000001E-3</v>
      </c>
      <c r="D62" s="4">
        <v>7318.9193999999989</v>
      </c>
      <c r="E62" s="4">
        <v>-195085.68419999999</v>
      </c>
      <c r="F62" s="4">
        <v>-167497</v>
      </c>
      <c r="G62" s="39"/>
      <c r="H62" s="27">
        <v>179.18</v>
      </c>
      <c r="I62" s="27">
        <v>8323</v>
      </c>
      <c r="J62" s="27">
        <v>44625</v>
      </c>
      <c r="K62" s="4">
        <v>0</v>
      </c>
      <c r="L62" s="4"/>
      <c r="M62" s="27">
        <v>2168</v>
      </c>
      <c r="N62" s="27">
        <v>8036</v>
      </c>
      <c r="O62" s="27">
        <v>0</v>
      </c>
      <c r="P62" s="4">
        <v>12119</v>
      </c>
      <c r="Q62" s="4"/>
      <c r="R62" s="27">
        <v>12390</v>
      </c>
      <c r="S62" s="28">
        <v>-6850</v>
      </c>
      <c r="T62" s="28">
        <v>5540</v>
      </c>
    </row>
    <row r="63" spans="1:20">
      <c r="A63" s="25" t="s">
        <v>78</v>
      </c>
      <c r="B63" s="26">
        <v>4.2973000000000004E-3</v>
      </c>
      <c r="C63" s="26">
        <v>4.2405000000000003E-3</v>
      </c>
      <c r="D63" s="4">
        <v>3510.6058499999999</v>
      </c>
      <c r="E63" s="4">
        <v>-98269.347000000009</v>
      </c>
      <c r="F63" s="4">
        <v>-80342</v>
      </c>
      <c r="G63" s="39"/>
      <c r="H63" s="27">
        <v>86</v>
      </c>
      <c r="I63" s="27">
        <v>3992</v>
      </c>
      <c r="J63" s="27">
        <v>21405</v>
      </c>
      <c r="K63" s="4">
        <v>679</v>
      </c>
      <c r="L63" s="4"/>
      <c r="M63" s="27">
        <v>1040</v>
      </c>
      <c r="N63" s="27">
        <v>3855</v>
      </c>
      <c r="O63" s="27">
        <v>0</v>
      </c>
      <c r="P63" s="4">
        <v>4113</v>
      </c>
      <c r="Q63" s="4"/>
      <c r="R63" s="27">
        <v>5943</v>
      </c>
      <c r="S63" s="28">
        <v>364</v>
      </c>
      <c r="T63" s="28">
        <v>6307</v>
      </c>
    </row>
    <row r="64" spans="1:20">
      <c r="A64" s="25" t="s">
        <v>79</v>
      </c>
      <c r="B64" s="26">
        <v>5.1720000000000004E-3</v>
      </c>
      <c r="C64" s="26">
        <v>4.8856000000000004E-3</v>
      </c>
      <c r="D64" s="4">
        <v>4225.16</v>
      </c>
      <c r="E64" s="4">
        <v>-113218.8944</v>
      </c>
      <c r="F64" s="4">
        <v>-96696</v>
      </c>
      <c r="G64" s="39"/>
      <c r="H64" s="27">
        <v>103</v>
      </c>
      <c r="I64" s="27">
        <v>4805</v>
      </c>
      <c r="J64" s="27">
        <v>25762</v>
      </c>
      <c r="K64" s="4">
        <v>0</v>
      </c>
      <c r="L64" s="4"/>
      <c r="M64" s="27">
        <v>1252</v>
      </c>
      <c r="N64" s="27">
        <v>4639</v>
      </c>
      <c r="O64" s="27">
        <v>0</v>
      </c>
      <c r="P64" s="4">
        <v>7363</v>
      </c>
      <c r="Q64" s="4"/>
      <c r="R64" s="27">
        <v>7153</v>
      </c>
      <c r="S64" s="28">
        <v>-9331</v>
      </c>
      <c r="T64" s="28">
        <v>-2178</v>
      </c>
    </row>
    <row r="65" spans="1:20">
      <c r="A65" s="25" t="s">
        <v>80</v>
      </c>
      <c r="B65" s="26">
        <v>1.8517E-3</v>
      </c>
      <c r="C65" s="26">
        <v>1.8458000000000001E-3</v>
      </c>
      <c r="D65" s="4">
        <v>1512.7562499999999</v>
      </c>
      <c r="E65" s="4">
        <v>-42774.569200000005</v>
      </c>
      <c r="F65" s="4">
        <v>-34619</v>
      </c>
      <c r="G65" s="39"/>
      <c r="H65" s="27">
        <v>37</v>
      </c>
      <c r="I65" s="27">
        <v>1720</v>
      </c>
      <c r="J65" s="27">
        <v>9223</v>
      </c>
      <c r="K65" s="4">
        <v>270</v>
      </c>
      <c r="L65" s="4"/>
      <c r="M65" s="27">
        <v>448</v>
      </c>
      <c r="N65" s="27">
        <v>1661</v>
      </c>
      <c r="O65" s="27">
        <v>0</v>
      </c>
      <c r="P65" s="4">
        <v>344</v>
      </c>
      <c r="Q65" s="4"/>
      <c r="R65" s="27">
        <v>2561</v>
      </c>
      <c r="S65" s="28">
        <v>-1039</v>
      </c>
      <c r="T65" s="28">
        <v>1522</v>
      </c>
    </row>
    <row r="66" spans="1:20">
      <c r="A66" s="25" t="s">
        <v>81</v>
      </c>
      <c r="B66" s="26">
        <v>4.0070000000000001E-3</v>
      </c>
      <c r="C66" s="26">
        <v>3.7981999999999998E-3</v>
      </c>
      <c r="D66" s="4">
        <v>3273.5002500000001</v>
      </c>
      <c r="E66" s="4">
        <v>-88019.486799999999</v>
      </c>
      <c r="F66" s="4">
        <v>-74915</v>
      </c>
      <c r="G66" s="39"/>
      <c r="H66" s="27">
        <v>80.14</v>
      </c>
      <c r="I66" s="27">
        <v>3723</v>
      </c>
      <c r="J66" s="27">
        <v>19959</v>
      </c>
      <c r="K66" s="4">
        <v>395</v>
      </c>
      <c r="L66" s="4"/>
      <c r="M66" s="27">
        <v>970</v>
      </c>
      <c r="N66" s="27">
        <v>3594</v>
      </c>
      <c r="O66" s="27">
        <v>0</v>
      </c>
      <c r="P66" s="4">
        <v>3665</v>
      </c>
      <c r="Q66" s="4"/>
      <c r="R66" s="27">
        <v>5542</v>
      </c>
      <c r="S66" s="28">
        <v>-1828</v>
      </c>
      <c r="T66" s="28">
        <v>3714</v>
      </c>
    </row>
    <row r="67" spans="1:20">
      <c r="A67" s="25" t="s">
        <v>82</v>
      </c>
      <c r="B67" s="26">
        <v>7.9832E-2</v>
      </c>
      <c r="C67" s="26">
        <v>8.8390399999999994E-2</v>
      </c>
      <c r="D67" s="4">
        <v>65217.69049999999</v>
      </c>
      <c r="E67" s="4">
        <v>-2048359.1296000001</v>
      </c>
      <c r="F67" s="4">
        <v>-1492539</v>
      </c>
      <c r="G67" s="39"/>
      <c r="H67" s="27">
        <v>1596.64</v>
      </c>
      <c r="I67" s="27">
        <v>74164</v>
      </c>
      <c r="J67" s="27">
        <v>397643</v>
      </c>
      <c r="K67" s="4">
        <v>155634</v>
      </c>
      <c r="L67" s="4"/>
      <c r="M67" s="27">
        <v>19319</v>
      </c>
      <c r="N67" s="27">
        <v>71609</v>
      </c>
      <c r="O67" s="27">
        <v>0</v>
      </c>
      <c r="P67" s="4">
        <v>10056</v>
      </c>
      <c r="Q67" s="4"/>
      <c r="R67" s="27">
        <v>110408</v>
      </c>
      <c r="S67" s="28">
        <v>107021</v>
      </c>
      <c r="T67" s="28">
        <v>217428</v>
      </c>
    </row>
    <row r="68" spans="1:20">
      <c r="A68" s="25" t="s">
        <v>83</v>
      </c>
      <c r="B68" s="26">
        <v>1.5782999999999999E-3</v>
      </c>
      <c r="C68" s="26">
        <v>1.5759000000000001E-3</v>
      </c>
      <c r="D68" s="4">
        <v>1289.3441</v>
      </c>
      <c r="E68" s="4">
        <v>-36519.906600000002</v>
      </c>
      <c r="F68" s="4">
        <v>-29508</v>
      </c>
      <c r="G68" s="39"/>
      <c r="H68" s="27">
        <v>32</v>
      </c>
      <c r="I68" s="27">
        <v>1466</v>
      </c>
      <c r="J68" s="27">
        <v>7862</v>
      </c>
      <c r="K68" s="4">
        <v>659</v>
      </c>
      <c r="L68" s="4"/>
      <c r="M68" s="27">
        <v>382</v>
      </c>
      <c r="N68" s="27">
        <v>1416</v>
      </c>
      <c r="O68" s="27">
        <v>0</v>
      </c>
      <c r="P68" s="4">
        <v>41</v>
      </c>
      <c r="Q68" s="4"/>
      <c r="R68" s="27">
        <v>2183</v>
      </c>
      <c r="S68" s="28">
        <v>805</v>
      </c>
      <c r="T68" s="28">
        <v>2988</v>
      </c>
    </row>
    <row r="69" spans="1:20">
      <c r="A69" s="25" t="s">
        <v>84</v>
      </c>
      <c r="B69" s="26">
        <v>2.4842000000000002E-3</v>
      </c>
      <c r="C69" s="26">
        <v>2.4891000000000002E-3</v>
      </c>
      <c r="D69" s="4">
        <v>2029.41</v>
      </c>
      <c r="E69" s="4">
        <v>-57682.403400000003</v>
      </c>
      <c r="F69" s="4">
        <v>-46445</v>
      </c>
      <c r="G69" s="39"/>
      <c r="H69" s="27">
        <v>50</v>
      </c>
      <c r="I69" s="27">
        <v>2308</v>
      </c>
      <c r="J69" s="27">
        <v>12374</v>
      </c>
      <c r="K69" s="4">
        <v>83</v>
      </c>
      <c r="L69" s="4"/>
      <c r="M69" s="27">
        <v>601</v>
      </c>
      <c r="N69" s="27">
        <v>2228</v>
      </c>
      <c r="O69" s="27">
        <v>0</v>
      </c>
      <c r="P69" s="4">
        <v>524</v>
      </c>
      <c r="Q69" s="4"/>
      <c r="R69" s="27">
        <v>3436</v>
      </c>
      <c r="S69" s="28">
        <v>-1144</v>
      </c>
      <c r="T69" s="28">
        <v>2292</v>
      </c>
    </row>
    <row r="70" spans="1:20">
      <c r="A70" s="25" t="s">
        <v>85</v>
      </c>
      <c r="B70" s="26">
        <v>2.2974999999999999E-2</v>
      </c>
      <c r="C70" s="26">
        <v>1.29915E-2</v>
      </c>
      <c r="D70" s="4">
        <v>18769.080249999999</v>
      </c>
      <c r="E70" s="4">
        <v>-301065.02100000001</v>
      </c>
      <c r="F70" s="4">
        <v>-429540.6</v>
      </c>
      <c r="G70" s="39"/>
      <c r="H70" s="27">
        <v>459.5</v>
      </c>
      <c r="I70" s="27">
        <v>21344</v>
      </c>
      <c r="J70" s="27">
        <v>114438</v>
      </c>
      <c r="K70" s="4">
        <v>0</v>
      </c>
      <c r="L70" s="4"/>
      <c r="M70" s="27">
        <v>5559.95</v>
      </c>
      <c r="N70" s="27">
        <v>20609</v>
      </c>
      <c r="O70" s="27">
        <v>0</v>
      </c>
      <c r="P70" s="4">
        <v>171966</v>
      </c>
      <c r="Q70" s="4"/>
      <c r="R70" s="27">
        <v>31774</v>
      </c>
      <c r="S70" s="28">
        <v>-74669</v>
      </c>
      <c r="T70" s="28">
        <v>-42895</v>
      </c>
    </row>
    <row r="71" spans="1:20">
      <c r="A71" s="25" t="s">
        <v>86</v>
      </c>
      <c r="B71" s="26">
        <v>8.3230999999999999E-3</v>
      </c>
      <c r="C71" s="26">
        <v>8.3500999999999992E-3</v>
      </c>
      <c r="D71" s="4">
        <v>6799.4759999999997</v>
      </c>
      <c r="E71" s="4">
        <v>-193505.21739999999</v>
      </c>
      <c r="F71" s="4">
        <v>-155609</v>
      </c>
      <c r="G71" s="39"/>
      <c r="H71" s="27">
        <v>166</v>
      </c>
      <c r="I71" s="27">
        <v>7732</v>
      </c>
      <c r="J71" s="27">
        <v>41457</v>
      </c>
      <c r="K71" s="4">
        <v>1192</v>
      </c>
      <c r="L71" s="4"/>
      <c r="M71" s="27">
        <v>2014</v>
      </c>
      <c r="N71" s="27">
        <v>7466</v>
      </c>
      <c r="O71" s="27">
        <v>0</v>
      </c>
      <c r="P71" s="4">
        <v>0</v>
      </c>
      <c r="Q71" s="4"/>
      <c r="R71" s="27">
        <v>11511</v>
      </c>
      <c r="S71" s="28">
        <v>1699</v>
      </c>
      <c r="T71" s="28">
        <v>13210</v>
      </c>
    </row>
    <row r="72" spans="1:20">
      <c r="A72" s="25" t="s">
        <v>87</v>
      </c>
      <c r="B72" s="26">
        <v>2.7473600000000001E-2</v>
      </c>
      <c r="C72" s="26">
        <v>2.5998500000000001E-2</v>
      </c>
      <c r="D72" s="4">
        <v>22444.21875</v>
      </c>
      <c r="E72" s="4">
        <v>-602489.23900000006</v>
      </c>
      <c r="F72" s="4">
        <v>-513646</v>
      </c>
      <c r="G72" s="39"/>
      <c r="H72" s="27">
        <v>549</v>
      </c>
      <c r="I72" s="27">
        <v>25523</v>
      </c>
      <c r="J72" s="27">
        <v>136846</v>
      </c>
      <c r="K72" s="4">
        <v>1251</v>
      </c>
      <c r="L72" s="4"/>
      <c r="M72" s="27">
        <v>6649</v>
      </c>
      <c r="N72" s="27">
        <v>24644</v>
      </c>
      <c r="O72" s="27">
        <v>0</v>
      </c>
      <c r="P72" s="4">
        <v>33771</v>
      </c>
      <c r="Q72" s="4"/>
      <c r="R72" s="27">
        <v>37996</v>
      </c>
      <c r="S72" s="28">
        <v>-11623</v>
      </c>
      <c r="T72" s="28">
        <v>26373</v>
      </c>
    </row>
    <row r="73" spans="1:20">
      <c r="A73" s="25" t="s">
        <v>88</v>
      </c>
      <c r="B73" s="26">
        <v>1.7821E-3</v>
      </c>
      <c r="C73" s="26">
        <v>1.7045000000000001E-3</v>
      </c>
      <c r="D73" s="4">
        <v>1455.8775000000001</v>
      </c>
      <c r="E73" s="4">
        <v>-39500.082999999999</v>
      </c>
      <c r="F73" s="4">
        <v>-33318</v>
      </c>
      <c r="G73" s="39"/>
      <c r="H73" s="27">
        <v>36</v>
      </c>
      <c r="I73" s="27">
        <v>1656</v>
      </c>
      <c r="J73" s="27">
        <v>8877</v>
      </c>
      <c r="K73" s="4">
        <v>0</v>
      </c>
      <c r="L73" s="4"/>
      <c r="M73" s="27">
        <v>431</v>
      </c>
      <c r="N73" s="27">
        <v>1599</v>
      </c>
      <c r="O73" s="27">
        <v>0</v>
      </c>
      <c r="P73" s="4">
        <v>1815</v>
      </c>
      <c r="Q73" s="4"/>
      <c r="R73" s="27">
        <v>2465</v>
      </c>
      <c r="S73" s="28">
        <v>-1400</v>
      </c>
      <c r="T73" s="28">
        <v>1064</v>
      </c>
    </row>
    <row r="74" spans="1:20">
      <c r="A74" s="25" t="s">
        <v>89</v>
      </c>
      <c r="B74" s="26">
        <v>2.22189E-2</v>
      </c>
      <c r="C74" s="26">
        <v>2.28341E-2</v>
      </c>
      <c r="D74" s="4">
        <v>18151.389899999998</v>
      </c>
      <c r="E74" s="4">
        <v>-529157.43339999998</v>
      </c>
      <c r="F74" s="4">
        <v>-415405</v>
      </c>
      <c r="G74" s="39"/>
      <c r="H74" s="27">
        <v>444</v>
      </c>
      <c r="I74" s="27">
        <v>20641</v>
      </c>
      <c r="J74" s="27">
        <v>110672</v>
      </c>
      <c r="K74" s="4">
        <v>12760</v>
      </c>
      <c r="L74" s="4"/>
      <c r="M74" s="27">
        <v>5377</v>
      </c>
      <c r="N74" s="27">
        <v>19930</v>
      </c>
      <c r="O74" s="27">
        <v>0</v>
      </c>
      <c r="P74" s="4">
        <v>446</v>
      </c>
      <c r="Q74" s="4"/>
      <c r="R74" s="27">
        <v>30729</v>
      </c>
      <c r="S74" s="28">
        <v>15786</v>
      </c>
      <c r="T74" s="28">
        <v>46515</v>
      </c>
    </row>
    <row r="75" spans="1:20">
      <c r="A75" s="25" t="s">
        <v>90</v>
      </c>
      <c r="B75" s="26">
        <v>1.15307E-2</v>
      </c>
      <c r="C75" s="26">
        <v>1.09301E-2</v>
      </c>
      <c r="D75" s="4">
        <v>9419.8424500000019</v>
      </c>
      <c r="E75" s="4">
        <v>-253294.13740000001</v>
      </c>
      <c r="F75" s="4">
        <v>-215578</v>
      </c>
      <c r="G75" s="39"/>
      <c r="H75" s="27">
        <v>231</v>
      </c>
      <c r="I75" s="27">
        <v>10712</v>
      </c>
      <c r="J75" s="27">
        <v>57434</v>
      </c>
      <c r="K75" s="4">
        <v>710</v>
      </c>
      <c r="L75" s="4"/>
      <c r="M75" s="27">
        <v>2790</v>
      </c>
      <c r="N75" s="27">
        <v>10343</v>
      </c>
      <c r="O75" s="27">
        <v>0</v>
      </c>
      <c r="P75" s="4">
        <v>13287</v>
      </c>
      <c r="Q75" s="4"/>
      <c r="R75" s="27">
        <v>15947</v>
      </c>
      <c r="S75" s="28">
        <v>-3345</v>
      </c>
      <c r="T75" s="28">
        <v>12602</v>
      </c>
    </row>
    <row r="76" spans="1:20">
      <c r="A76" s="25" t="s">
        <v>91</v>
      </c>
      <c r="B76" s="26">
        <v>1.5663999999999999E-3</v>
      </c>
      <c r="C76" s="26">
        <v>1.3946E-3</v>
      </c>
      <c r="D76" s="4">
        <v>1279.6237499999997</v>
      </c>
      <c r="E76" s="4">
        <v>-32318.4604</v>
      </c>
      <c r="F76" s="4">
        <v>-29285</v>
      </c>
      <c r="G76" s="39"/>
      <c r="H76" s="27">
        <v>31</v>
      </c>
      <c r="I76" s="27">
        <v>1455</v>
      </c>
      <c r="J76" s="27">
        <v>7802</v>
      </c>
      <c r="K76" s="4">
        <v>718</v>
      </c>
      <c r="L76" s="4"/>
      <c r="M76" s="27">
        <v>379</v>
      </c>
      <c r="N76" s="27">
        <v>1405</v>
      </c>
      <c r="O76" s="27">
        <v>0</v>
      </c>
      <c r="P76" s="4">
        <v>3068</v>
      </c>
      <c r="Q76" s="4"/>
      <c r="R76" s="27">
        <v>2166</v>
      </c>
      <c r="S76" s="28">
        <v>-1436</v>
      </c>
      <c r="T76" s="28">
        <v>730</v>
      </c>
    </row>
    <row r="77" spans="1:20">
      <c r="A77" s="25" t="s">
        <v>92</v>
      </c>
      <c r="B77" s="26">
        <v>4.2376999999999996E-3</v>
      </c>
      <c r="C77" s="26">
        <v>4.1191999999999999E-3</v>
      </c>
      <c r="D77" s="4">
        <v>3461.8942499999994</v>
      </c>
      <c r="E77" s="4">
        <v>-95458.340800000005</v>
      </c>
      <c r="F77" s="4">
        <v>-79228</v>
      </c>
      <c r="G77" s="39"/>
      <c r="H77" s="27">
        <v>85</v>
      </c>
      <c r="I77" s="27">
        <v>3937</v>
      </c>
      <c r="J77" s="27">
        <v>21108</v>
      </c>
      <c r="K77" s="4">
        <v>956</v>
      </c>
      <c r="L77" s="4"/>
      <c r="M77" s="27">
        <v>1026</v>
      </c>
      <c r="N77" s="27">
        <v>3801</v>
      </c>
      <c r="O77" s="27">
        <v>0</v>
      </c>
      <c r="P77" s="4">
        <v>2025</v>
      </c>
      <c r="Q77" s="4"/>
      <c r="R77" s="27">
        <v>5861</v>
      </c>
      <c r="S77" s="28">
        <v>-153</v>
      </c>
      <c r="T77" s="28">
        <v>5708</v>
      </c>
    </row>
    <row r="78" spans="1:20">
      <c r="A78" s="25" t="s">
        <v>93</v>
      </c>
      <c r="B78" s="26">
        <v>7.2559E-3</v>
      </c>
      <c r="C78" s="26">
        <v>7.0577000000000001E-3</v>
      </c>
      <c r="D78" s="4">
        <v>5927.6201500000006</v>
      </c>
      <c r="E78" s="4">
        <v>-163555.1398</v>
      </c>
      <c r="F78" s="4">
        <v>-135656</v>
      </c>
      <c r="G78" s="39"/>
      <c r="H78" s="27">
        <v>145</v>
      </c>
      <c r="I78" s="27">
        <v>6741</v>
      </c>
      <c r="J78" s="27">
        <v>36142</v>
      </c>
      <c r="K78" s="4">
        <v>0</v>
      </c>
      <c r="L78" s="4"/>
      <c r="M78" s="27">
        <v>1756</v>
      </c>
      <c r="N78" s="27">
        <v>6509</v>
      </c>
      <c r="O78" s="27">
        <v>0</v>
      </c>
      <c r="P78" s="4">
        <v>6422</v>
      </c>
      <c r="Q78" s="4"/>
      <c r="R78" s="27">
        <v>10035</v>
      </c>
      <c r="S78" s="28">
        <v>-4648</v>
      </c>
      <c r="T78" s="28">
        <v>5387</v>
      </c>
    </row>
    <row r="79" spans="1:20">
      <c r="A79" s="25" t="s">
        <v>94</v>
      </c>
      <c r="B79" s="26">
        <v>1.4243000000000001E-3</v>
      </c>
      <c r="C79" s="26">
        <v>1.3423E-3</v>
      </c>
      <c r="D79" s="4">
        <v>1163.5722499999999</v>
      </c>
      <c r="E79" s="4">
        <v>-31106.460200000001</v>
      </c>
      <c r="F79" s="4">
        <v>-26629</v>
      </c>
      <c r="G79" s="39"/>
      <c r="H79" s="27">
        <v>28</v>
      </c>
      <c r="I79" s="27">
        <v>1323</v>
      </c>
      <c r="J79" s="27">
        <v>7094</v>
      </c>
      <c r="K79" s="4">
        <v>401</v>
      </c>
      <c r="L79" s="4"/>
      <c r="M79" s="27">
        <v>345</v>
      </c>
      <c r="N79" s="27">
        <v>1278</v>
      </c>
      <c r="O79" s="27">
        <v>0</v>
      </c>
      <c r="P79" s="4">
        <v>1387</v>
      </c>
      <c r="Q79" s="4"/>
      <c r="R79" s="27">
        <v>1970</v>
      </c>
      <c r="S79" s="28">
        <v>-110</v>
      </c>
      <c r="T79" s="28">
        <v>1860</v>
      </c>
    </row>
    <row r="80" spans="1:20">
      <c r="A80" s="25" t="s">
        <v>95</v>
      </c>
      <c r="B80" s="26">
        <v>3.5128999999999998E-3</v>
      </c>
      <c r="C80" s="26">
        <v>3.5444999999999999E-3</v>
      </c>
      <c r="D80" s="4">
        <v>2869.8204000000001</v>
      </c>
      <c r="E80" s="4">
        <v>-82140.243000000002</v>
      </c>
      <c r="F80" s="4">
        <v>-65677</v>
      </c>
      <c r="G80" s="39"/>
      <c r="H80" s="27">
        <v>70</v>
      </c>
      <c r="I80" s="27">
        <v>3263</v>
      </c>
      <c r="J80" s="27">
        <v>17498</v>
      </c>
      <c r="K80" s="4">
        <v>2153</v>
      </c>
      <c r="L80" s="4"/>
      <c r="M80" s="27">
        <v>850</v>
      </c>
      <c r="N80" s="27">
        <v>3151</v>
      </c>
      <c r="O80" s="27">
        <v>0</v>
      </c>
      <c r="P80" s="4">
        <v>288</v>
      </c>
      <c r="Q80" s="4"/>
      <c r="R80" s="27">
        <v>4858</v>
      </c>
      <c r="S80" s="28">
        <v>136</v>
      </c>
      <c r="T80" s="28">
        <v>4995</v>
      </c>
    </row>
    <row r="81" spans="1:20">
      <c r="A81" s="25" t="s">
        <v>96</v>
      </c>
      <c r="B81" s="26">
        <v>1.42188E-2</v>
      </c>
      <c r="C81" s="26">
        <v>1.45868E-2</v>
      </c>
      <c r="D81" s="4">
        <v>11615.87595</v>
      </c>
      <c r="E81" s="4">
        <v>-338034.50320000004</v>
      </c>
      <c r="F81" s="4">
        <v>-265835</v>
      </c>
      <c r="G81" s="39"/>
      <c r="H81" s="27">
        <v>284</v>
      </c>
      <c r="I81" s="27">
        <v>13209</v>
      </c>
      <c r="J81" s="27">
        <v>70824</v>
      </c>
      <c r="K81" s="4">
        <v>7900</v>
      </c>
      <c r="L81" s="4"/>
      <c r="M81" s="27">
        <v>3441</v>
      </c>
      <c r="N81" s="27">
        <v>12754</v>
      </c>
      <c r="O81" s="27">
        <v>0</v>
      </c>
      <c r="P81" s="4">
        <v>736</v>
      </c>
      <c r="Q81" s="4"/>
      <c r="R81" s="27">
        <v>19665</v>
      </c>
      <c r="S81" s="28">
        <v>342</v>
      </c>
      <c r="T81" s="28">
        <v>20007</v>
      </c>
    </row>
    <row r="82" spans="1:20">
      <c r="A82" s="25" t="s">
        <v>97</v>
      </c>
      <c r="B82" s="26">
        <v>2.2653999999999999E-3</v>
      </c>
      <c r="C82" s="26">
        <v>2.4053999999999998E-3</v>
      </c>
      <c r="D82" s="4">
        <v>1850.7225000000003</v>
      </c>
      <c r="E82" s="4">
        <v>-55742.739599999994</v>
      </c>
      <c r="F82" s="4">
        <v>-42354</v>
      </c>
      <c r="G82" s="39"/>
      <c r="H82" s="27">
        <v>45</v>
      </c>
      <c r="I82" s="27">
        <v>2105</v>
      </c>
      <c r="J82" s="27">
        <v>11284</v>
      </c>
      <c r="K82" s="4">
        <v>2368</v>
      </c>
      <c r="L82" s="4"/>
      <c r="M82" s="27">
        <v>548</v>
      </c>
      <c r="N82" s="27">
        <v>2032</v>
      </c>
      <c r="O82" s="27">
        <v>0</v>
      </c>
      <c r="P82" s="4">
        <v>1853</v>
      </c>
      <c r="Q82" s="4"/>
      <c r="R82" s="27">
        <v>3133</v>
      </c>
      <c r="S82" s="28">
        <v>-1312</v>
      </c>
      <c r="T82" s="28">
        <v>1821</v>
      </c>
    </row>
    <row r="83" spans="1:20">
      <c r="A83" s="25" t="s">
        <v>98</v>
      </c>
      <c r="B83" s="26">
        <v>1.1860799999999999E-2</v>
      </c>
      <c r="C83" s="26">
        <v>1.32129E-2</v>
      </c>
      <c r="D83" s="4">
        <v>9689.5300500000012</v>
      </c>
      <c r="E83" s="4">
        <v>-306195.74459999998</v>
      </c>
      <c r="F83" s="4">
        <v>-221750</v>
      </c>
      <c r="G83" s="39"/>
      <c r="H83" s="27">
        <v>237</v>
      </c>
      <c r="I83" s="27">
        <v>11019</v>
      </c>
      <c r="J83" s="27">
        <v>59079</v>
      </c>
      <c r="K83" s="4">
        <v>22872</v>
      </c>
      <c r="L83" s="4"/>
      <c r="M83" s="27">
        <v>2870</v>
      </c>
      <c r="N83" s="27">
        <v>10639</v>
      </c>
      <c r="O83" s="27">
        <v>0</v>
      </c>
      <c r="P83" s="4">
        <v>12807</v>
      </c>
      <c r="Q83" s="4"/>
      <c r="R83" s="27">
        <v>16403</v>
      </c>
      <c r="S83" s="28">
        <v>-3660</v>
      </c>
      <c r="T83" s="28">
        <v>12744</v>
      </c>
    </row>
    <row r="84" spans="1:20">
      <c r="A84" s="25" t="s">
        <v>99</v>
      </c>
      <c r="B84" s="26">
        <v>2.9551E-3</v>
      </c>
      <c r="C84" s="26">
        <v>2.8926999999999998E-3</v>
      </c>
      <c r="D84" s="4">
        <v>2414.1688500000005</v>
      </c>
      <c r="E84" s="4">
        <v>-67035.429799999998</v>
      </c>
      <c r="F84" s="4">
        <v>-55249</v>
      </c>
      <c r="G84" s="39"/>
      <c r="H84" s="27">
        <v>59</v>
      </c>
      <c r="I84" s="27">
        <v>2745</v>
      </c>
      <c r="J84" s="27">
        <v>14719</v>
      </c>
      <c r="K84" s="4">
        <v>0</v>
      </c>
      <c r="L84" s="4"/>
      <c r="M84" s="27">
        <v>715</v>
      </c>
      <c r="N84" s="27">
        <v>2651</v>
      </c>
      <c r="O84" s="27">
        <v>0</v>
      </c>
      <c r="P84" s="4">
        <v>2107</v>
      </c>
      <c r="Q84" s="4"/>
      <c r="R84" s="27">
        <v>4087</v>
      </c>
      <c r="S84" s="28">
        <v>-2369</v>
      </c>
      <c r="T84" s="28">
        <v>1718</v>
      </c>
    </row>
    <row r="85" spans="1:20">
      <c r="A85" s="25" t="s">
        <v>100</v>
      </c>
      <c r="B85" s="26">
        <v>8.4644000000000004E-3</v>
      </c>
      <c r="C85" s="26">
        <v>7.7958000000000003E-3</v>
      </c>
      <c r="D85" s="4">
        <v>6914.8409499999998</v>
      </c>
      <c r="E85" s="4">
        <v>-180659.86920000002</v>
      </c>
      <c r="F85" s="4">
        <v>-158250</v>
      </c>
      <c r="G85" s="39"/>
      <c r="H85" s="27">
        <v>169</v>
      </c>
      <c r="I85" s="27">
        <v>7863</v>
      </c>
      <c r="J85" s="27">
        <v>42161</v>
      </c>
      <c r="K85" s="4">
        <v>1363</v>
      </c>
      <c r="L85" s="4"/>
      <c r="M85" s="27">
        <v>2048</v>
      </c>
      <c r="N85" s="27">
        <v>7593</v>
      </c>
      <c r="O85" s="27">
        <v>0</v>
      </c>
      <c r="P85" s="4">
        <v>12201</v>
      </c>
      <c r="Q85" s="4"/>
      <c r="R85" s="27">
        <v>11706</v>
      </c>
      <c r="S85" s="28">
        <v>-8092</v>
      </c>
      <c r="T85" s="28">
        <v>3615</v>
      </c>
    </row>
    <row r="86" spans="1:20">
      <c r="A86" s="25" t="s">
        <v>101</v>
      </c>
      <c r="B86" s="26">
        <v>7.9863E-3</v>
      </c>
      <c r="C86" s="26">
        <v>8.1589999999999996E-3</v>
      </c>
      <c r="D86" s="4">
        <v>6524.3349500000013</v>
      </c>
      <c r="E86" s="4">
        <v>-189076.666</v>
      </c>
      <c r="F86" s="4">
        <v>-149312</v>
      </c>
      <c r="G86" s="39"/>
      <c r="H86" s="27">
        <v>160</v>
      </c>
      <c r="I86" s="27">
        <v>7419</v>
      </c>
      <c r="J86" s="27">
        <v>39780</v>
      </c>
      <c r="K86" s="4">
        <v>2921</v>
      </c>
      <c r="L86" s="4"/>
      <c r="M86" s="27">
        <v>1933</v>
      </c>
      <c r="N86" s="27">
        <v>7164</v>
      </c>
      <c r="O86" s="27">
        <v>0</v>
      </c>
      <c r="P86" s="4">
        <v>1354</v>
      </c>
      <c r="Q86" s="4"/>
      <c r="R86" s="27">
        <v>11045</v>
      </c>
      <c r="S86" s="28">
        <v>-2223</v>
      </c>
      <c r="T86" s="28">
        <v>8822</v>
      </c>
    </row>
    <row r="87" spans="1:20">
      <c r="A87" s="25" t="s">
        <v>102</v>
      </c>
      <c r="B87" s="26">
        <v>1.2933699999999999E-2</v>
      </c>
      <c r="C87" s="26">
        <v>1.2605999999999999E-2</v>
      </c>
      <c r="D87" s="4">
        <v>10566.008400000001</v>
      </c>
      <c r="E87" s="4">
        <v>-292131.44399999996</v>
      </c>
      <c r="F87" s="4">
        <v>-241808</v>
      </c>
      <c r="G87" s="39"/>
      <c r="H87" s="27">
        <v>259</v>
      </c>
      <c r="I87" s="27">
        <v>12015</v>
      </c>
      <c r="J87" s="27">
        <v>64423</v>
      </c>
      <c r="K87" s="4">
        <v>326</v>
      </c>
      <c r="L87" s="4"/>
      <c r="M87" s="27">
        <v>3130</v>
      </c>
      <c r="N87" s="27">
        <v>11602</v>
      </c>
      <c r="O87" s="27">
        <v>0</v>
      </c>
      <c r="P87" s="4">
        <v>6321</v>
      </c>
      <c r="Q87" s="4"/>
      <c r="R87" s="27">
        <v>17887</v>
      </c>
      <c r="S87" s="28">
        <v>-5955</v>
      </c>
      <c r="T87" s="28">
        <v>11932</v>
      </c>
    </row>
    <row r="88" spans="1:20">
      <c r="A88" s="25" t="s">
        <v>103</v>
      </c>
      <c r="B88" s="26">
        <v>6.5884000000000003E-3</v>
      </c>
      <c r="C88" s="26">
        <v>6.5573999999999997E-3</v>
      </c>
      <c r="D88" s="4">
        <v>5382.3012500000004</v>
      </c>
      <c r="E88" s="4">
        <v>-151961.1876</v>
      </c>
      <c r="F88" s="4">
        <v>-123177</v>
      </c>
      <c r="G88" s="39"/>
      <c r="H88" s="27">
        <v>132</v>
      </c>
      <c r="I88" s="27">
        <v>6121</v>
      </c>
      <c r="J88" s="27">
        <v>32817</v>
      </c>
      <c r="K88" s="4">
        <v>0</v>
      </c>
      <c r="L88" s="4"/>
      <c r="M88" s="27">
        <v>1594</v>
      </c>
      <c r="N88" s="27">
        <v>5910</v>
      </c>
      <c r="O88" s="27">
        <v>0</v>
      </c>
      <c r="P88" s="4">
        <v>2570</v>
      </c>
      <c r="Q88" s="4"/>
      <c r="R88" s="27">
        <v>9112</v>
      </c>
      <c r="S88" s="28">
        <v>-2528</v>
      </c>
      <c r="T88" s="28">
        <v>6583</v>
      </c>
    </row>
    <row r="89" spans="1:20">
      <c r="A89" s="25" t="s">
        <v>104</v>
      </c>
      <c r="B89" s="26">
        <v>5.0077999999999998E-3</v>
      </c>
      <c r="C89" s="26">
        <v>4.8568999999999999E-3</v>
      </c>
      <c r="D89" s="4">
        <v>4091.0224999999991</v>
      </c>
      <c r="E89" s="4">
        <v>-112553.8006</v>
      </c>
      <c r="F89" s="4">
        <v>-93626</v>
      </c>
      <c r="G89" s="39"/>
      <c r="H89" s="27">
        <v>100</v>
      </c>
      <c r="I89" s="27">
        <v>4652</v>
      </c>
      <c r="J89" s="27">
        <v>24944</v>
      </c>
      <c r="K89" s="4">
        <v>232</v>
      </c>
      <c r="L89" s="4"/>
      <c r="M89" s="27">
        <v>1212</v>
      </c>
      <c r="N89" s="27">
        <v>4492</v>
      </c>
      <c r="O89" s="27">
        <v>0</v>
      </c>
      <c r="P89" s="4">
        <v>2961</v>
      </c>
      <c r="Q89" s="4"/>
      <c r="R89" s="27">
        <v>6926</v>
      </c>
      <c r="S89" s="28">
        <v>-2925</v>
      </c>
      <c r="T89" s="28">
        <v>4001</v>
      </c>
    </row>
    <row r="90" spans="1:20">
      <c r="A90" s="25" t="s">
        <v>105</v>
      </c>
      <c r="B90" s="26">
        <v>3.0856999999999998E-3</v>
      </c>
      <c r="C90" s="26">
        <v>2.8443000000000001E-3</v>
      </c>
      <c r="D90" s="4">
        <v>2520.8401999999996</v>
      </c>
      <c r="E90" s="4">
        <v>-65913.808199999999</v>
      </c>
      <c r="F90" s="4">
        <v>-57690</v>
      </c>
      <c r="G90" s="39"/>
      <c r="H90" s="27">
        <v>62</v>
      </c>
      <c r="I90" s="27">
        <v>2867</v>
      </c>
      <c r="J90" s="27">
        <v>15370</v>
      </c>
      <c r="K90" s="4">
        <v>0</v>
      </c>
      <c r="L90" s="4"/>
      <c r="M90" s="27">
        <v>747</v>
      </c>
      <c r="N90" s="27">
        <v>2768</v>
      </c>
      <c r="O90" s="27">
        <v>0</v>
      </c>
      <c r="P90" s="4">
        <v>4425</v>
      </c>
      <c r="Q90" s="4"/>
      <c r="R90" s="27">
        <v>4268</v>
      </c>
      <c r="S90" s="28">
        <v>-2836</v>
      </c>
      <c r="T90" s="28">
        <v>1432</v>
      </c>
    </row>
    <row r="91" spans="1:20">
      <c r="A91" s="25" t="s">
        <v>106</v>
      </c>
      <c r="B91" s="26">
        <v>6.2223000000000001E-3</v>
      </c>
      <c r="C91" s="26">
        <v>5.8481000000000002E-3</v>
      </c>
      <c r="D91" s="4">
        <v>5083.1900999999998</v>
      </c>
      <c r="E91" s="4">
        <v>-135523.8694</v>
      </c>
      <c r="F91" s="4">
        <v>-116332</v>
      </c>
      <c r="G91" s="39"/>
      <c r="H91" s="27">
        <v>124</v>
      </c>
      <c r="I91" s="27">
        <v>5781</v>
      </c>
      <c r="J91" s="27">
        <v>30993</v>
      </c>
      <c r="K91" s="4">
        <v>0</v>
      </c>
      <c r="L91" s="4"/>
      <c r="M91" s="27">
        <v>1506</v>
      </c>
      <c r="N91" s="27">
        <v>5581</v>
      </c>
      <c r="O91" s="27">
        <v>0</v>
      </c>
      <c r="P91" s="4">
        <v>9399</v>
      </c>
      <c r="Q91" s="4"/>
      <c r="R91" s="27">
        <v>8605</v>
      </c>
      <c r="S91" s="28">
        <v>-6382</v>
      </c>
      <c r="T91" s="28">
        <v>2224</v>
      </c>
    </row>
    <row r="92" spans="1:20">
      <c r="A92" s="25" t="s">
        <v>107</v>
      </c>
      <c r="B92" s="26">
        <v>3.6819000000000001E-3</v>
      </c>
      <c r="C92" s="26">
        <v>3.8609E-3</v>
      </c>
      <c r="D92" s="4">
        <v>3007.9012499999999</v>
      </c>
      <c r="E92" s="4">
        <v>-89472.496599999999</v>
      </c>
      <c r="F92" s="4">
        <v>-68837</v>
      </c>
      <c r="G92" s="39"/>
      <c r="H92" s="27">
        <v>74</v>
      </c>
      <c r="I92" s="27">
        <v>3420</v>
      </c>
      <c r="J92" s="27">
        <v>18340</v>
      </c>
      <c r="K92" s="4">
        <v>3028</v>
      </c>
      <c r="L92" s="4"/>
      <c r="M92" s="27">
        <v>891</v>
      </c>
      <c r="N92" s="27">
        <v>3303</v>
      </c>
      <c r="O92" s="27">
        <v>0</v>
      </c>
      <c r="P92" s="4">
        <v>2019</v>
      </c>
      <c r="Q92" s="4"/>
      <c r="R92" s="27">
        <v>5092</v>
      </c>
      <c r="S92" s="28">
        <v>-930</v>
      </c>
      <c r="T92" s="28">
        <v>4162</v>
      </c>
    </row>
    <row r="93" spans="1:20">
      <c r="A93" s="25" t="s">
        <v>108</v>
      </c>
      <c r="B93" s="26">
        <v>7.1685999999999998E-3</v>
      </c>
      <c r="C93" s="26">
        <v>7.0705000000000004E-3</v>
      </c>
      <c r="D93" s="4">
        <v>5856.3202499999998</v>
      </c>
      <c r="E93" s="4">
        <v>-163851.76700000002</v>
      </c>
      <c r="F93" s="4">
        <v>-134024</v>
      </c>
      <c r="G93" s="39"/>
      <c r="H93" s="27">
        <v>143</v>
      </c>
      <c r="I93" s="27">
        <v>6660</v>
      </c>
      <c r="J93" s="27">
        <v>35707</v>
      </c>
      <c r="K93" s="4">
        <v>0</v>
      </c>
      <c r="L93" s="4"/>
      <c r="M93" s="27">
        <v>1735</v>
      </c>
      <c r="N93" s="27">
        <v>6430</v>
      </c>
      <c r="O93" s="27">
        <v>0</v>
      </c>
      <c r="P93" s="4">
        <v>2170</v>
      </c>
      <c r="Q93" s="4"/>
      <c r="R93" s="27">
        <v>9914</v>
      </c>
      <c r="S93" s="28">
        <v>-3015</v>
      </c>
      <c r="T93" s="28">
        <v>6899</v>
      </c>
    </row>
    <row r="94" spans="1:20">
      <c r="A94" s="25" t="s">
        <v>109</v>
      </c>
      <c r="B94" s="26">
        <v>3.0403000000000001E-3</v>
      </c>
      <c r="C94" s="26">
        <v>2.8243000000000001E-3</v>
      </c>
      <c r="D94" s="4">
        <v>2483.6921999999995</v>
      </c>
      <c r="E94" s="4">
        <v>-65450.328200000004</v>
      </c>
      <c r="F94" s="4">
        <v>-56841</v>
      </c>
      <c r="G94" s="39"/>
      <c r="H94" s="27">
        <v>61</v>
      </c>
      <c r="I94" s="27">
        <v>2824</v>
      </c>
      <c r="J94" s="27">
        <v>15144</v>
      </c>
      <c r="K94" s="4">
        <v>2419</v>
      </c>
      <c r="L94" s="4"/>
      <c r="M94" s="27">
        <v>736</v>
      </c>
      <c r="N94" s="27">
        <v>2727</v>
      </c>
      <c r="O94" s="27">
        <v>0</v>
      </c>
      <c r="P94" s="4">
        <v>3673</v>
      </c>
      <c r="Q94" s="4"/>
      <c r="R94" s="27">
        <v>4205</v>
      </c>
      <c r="S94" s="28">
        <v>10539</v>
      </c>
      <c r="T94" s="28">
        <v>14743</v>
      </c>
    </row>
    <row r="95" spans="1:20">
      <c r="A95" s="25" t="s">
        <v>110</v>
      </c>
      <c r="B95" s="26">
        <v>4.2072000000000003E-3</v>
      </c>
      <c r="C95" s="26">
        <v>4.1405000000000001E-3</v>
      </c>
      <c r="D95" s="4">
        <v>3437.0425</v>
      </c>
      <c r="E95" s="4">
        <v>-95951.947</v>
      </c>
      <c r="F95" s="4">
        <v>-78658</v>
      </c>
      <c r="G95" s="39"/>
      <c r="H95" s="27">
        <v>84</v>
      </c>
      <c r="I95" s="27">
        <v>3908</v>
      </c>
      <c r="J95" s="27">
        <v>20956</v>
      </c>
      <c r="K95" s="4">
        <v>0</v>
      </c>
      <c r="L95" s="4"/>
      <c r="M95" s="27">
        <v>1018</v>
      </c>
      <c r="N95" s="27">
        <v>3774</v>
      </c>
      <c r="O95" s="27">
        <v>0</v>
      </c>
      <c r="P95" s="4">
        <v>1770</v>
      </c>
      <c r="Q95" s="4"/>
      <c r="R95" s="27">
        <v>5819</v>
      </c>
      <c r="S95" s="28">
        <v>-1123</v>
      </c>
      <c r="T95" s="28">
        <v>4696</v>
      </c>
    </row>
    <row r="96" spans="1:20">
      <c r="A96" s="25" t="s">
        <v>111</v>
      </c>
      <c r="B96" s="26">
        <v>3.724E-4</v>
      </c>
      <c r="C96" s="26">
        <v>3.3819999999999998E-4</v>
      </c>
      <c r="D96" s="4">
        <v>304.23874999999998</v>
      </c>
      <c r="E96" s="4">
        <v>-7837.4467999999997</v>
      </c>
      <c r="F96" s="4">
        <v>-6962</v>
      </c>
      <c r="G96" s="39"/>
      <c r="H96" s="27">
        <v>7</v>
      </c>
      <c r="I96" s="27">
        <v>346</v>
      </c>
      <c r="J96" s="27">
        <v>1855</v>
      </c>
      <c r="K96" s="4">
        <v>719</v>
      </c>
      <c r="L96" s="4"/>
      <c r="M96" s="27">
        <v>90</v>
      </c>
      <c r="N96" s="27">
        <v>334</v>
      </c>
      <c r="O96" s="27">
        <v>0</v>
      </c>
      <c r="P96" s="4">
        <v>658</v>
      </c>
      <c r="Q96" s="4"/>
      <c r="R96" s="27">
        <v>515</v>
      </c>
      <c r="S96" s="28">
        <v>-40</v>
      </c>
      <c r="T96" s="28">
        <v>475</v>
      </c>
    </row>
    <row r="97" spans="1:20">
      <c r="A97" s="25" t="s">
        <v>112</v>
      </c>
      <c r="B97" s="26">
        <v>2.6073599999999999E-2</v>
      </c>
      <c r="C97" s="26">
        <v>2.6178099999999999E-2</v>
      </c>
      <c r="D97" s="4">
        <v>21300.441249999996</v>
      </c>
      <c r="E97" s="4">
        <v>-606651.28940000001</v>
      </c>
      <c r="F97" s="4">
        <v>-487472</v>
      </c>
      <c r="G97" s="39"/>
      <c r="H97" s="27">
        <v>521</v>
      </c>
      <c r="I97" s="27">
        <v>24222</v>
      </c>
      <c r="J97" s="27">
        <v>129873</v>
      </c>
      <c r="K97" s="4">
        <v>2731</v>
      </c>
      <c r="L97" s="4"/>
      <c r="M97" s="27">
        <v>6310</v>
      </c>
      <c r="N97" s="27">
        <v>23388</v>
      </c>
      <c r="O97" s="27">
        <v>0</v>
      </c>
      <c r="P97" s="4">
        <v>9407</v>
      </c>
      <c r="Q97" s="4"/>
      <c r="R97" s="27">
        <v>36060</v>
      </c>
      <c r="S97" s="28">
        <v>-2277</v>
      </c>
      <c r="T97" s="28">
        <v>33783</v>
      </c>
    </row>
    <row r="98" spans="1:20">
      <c r="A98" s="25" t="s">
        <v>113</v>
      </c>
      <c r="B98" s="26">
        <v>3.6116999999999998E-3</v>
      </c>
      <c r="C98" s="26">
        <v>3.7046000000000002E-3</v>
      </c>
      <c r="D98" s="4">
        <v>2950.4949999999999</v>
      </c>
      <c r="E98" s="4">
        <v>-85850.400399999999</v>
      </c>
      <c r="F98" s="4">
        <v>-67524</v>
      </c>
      <c r="G98" s="39"/>
      <c r="H98" s="27">
        <v>72</v>
      </c>
      <c r="I98" s="27">
        <v>3355</v>
      </c>
      <c r="J98" s="27">
        <v>17990</v>
      </c>
      <c r="K98" s="4">
        <v>2470</v>
      </c>
      <c r="L98" s="4"/>
      <c r="M98" s="27">
        <v>874</v>
      </c>
      <c r="N98" s="27">
        <v>3240</v>
      </c>
      <c r="O98" s="27">
        <v>0</v>
      </c>
      <c r="P98" s="4">
        <v>408</v>
      </c>
      <c r="Q98" s="4"/>
      <c r="R98" s="27">
        <v>4995</v>
      </c>
      <c r="S98" s="28">
        <v>-629</v>
      </c>
      <c r="T98" s="28">
        <v>4366</v>
      </c>
    </row>
    <row r="99" spans="1:20">
      <c r="A99" s="25" t="s">
        <v>114</v>
      </c>
      <c r="B99" s="26">
        <v>9.9709900000000004E-2</v>
      </c>
      <c r="C99" s="26">
        <v>0.1114588</v>
      </c>
      <c r="D99" s="4">
        <v>81456.690350000004</v>
      </c>
      <c r="E99" s="4">
        <v>-2582946.2311999998</v>
      </c>
      <c r="F99" s="4">
        <v>-1864176</v>
      </c>
      <c r="G99" s="39"/>
      <c r="H99" s="27">
        <v>1994</v>
      </c>
      <c r="I99" s="27">
        <v>92630</v>
      </c>
      <c r="J99" s="27">
        <v>496655</v>
      </c>
      <c r="K99" s="4">
        <v>207682</v>
      </c>
      <c r="L99" s="4"/>
      <c r="M99" s="27">
        <v>24130</v>
      </c>
      <c r="N99" s="27">
        <v>89440</v>
      </c>
      <c r="O99" s="27">
        <v>0</v>
      </c>
      <c r="P99" s="4">
        <v>53956</v>
      </c>
      <c r="Q99" s="4"/>
      <c r="R99" s="27">
        <v>137899</v>
      </c>
      <c r="S99" s="28">
        <v>83603</v>
      </c>
      <c r="T99" s="28">
        <v>221502</v>
      </c>
    </row>
    <row r="100" spans="1:20">
      <c r="A100" s="25" t="s">
        <v>115</v>
      </c>
      <c r="B100" s="26">
        <v>1.6083E-3</v>
      </c>
      <c r="C100" s="26">
        <v>1.408E-3</v>
      </c>
      <c r="D100" s="4">
        <v>1313.8489999999999</v>
      </c>
      <c r="E100" s="4">
        <v>-32628.991999999998</v>
      </c>
      <c r="F100" s="4">
        <v>-30069</v>
      </c>
      <c r="G100" s="39"/>
      <c r="H100" s="27">
        <v>32</v>
      </c>
      <c r="I100" s="27">
        <v>1494</v>
      </c>
      <c r="J100" s="27">
        <v>8011</v>
      </c>
      <c r="K100" s="4">
        <v>1219</v>
      </c>
      <c r="L100" s="4"/>
      <c r="M100" s="27">
        <v>389</v>
      </c>
      <c r="N100" s="27">
        <v>1443</v>
      </c>
      <c r="O100" s="27">
        <v>0</v>
      </c>
      <c r="P100" s="4">
        <v>3388</v>
      </c>
      <c r="Q100" s="4"/>
      <c r="R100" s="27">
        <v>2224</v>
      </c>
      <c r="S100" s="28">
        <v>-157</v>
      </c>
      <c r="T100" s="28">
        <v>2067</v>
      </c>
    </row>
    <row r="101" spans="1:20">
      <c r="A101" s="25" t="s">
        <v>116</v>
      </c>
      <c r="B101" s="26">
        <v>1.2009E-3</v>
      </c>
      <c r="C101" s="26">
        <v>1.2325000000000001E-3</v>
      </c>
      <c r="D101" s="4">
        <v>981.09375</v>
      </c>
      <c r="E101" s="4">
        <v>-28561.955000000002</v>
      </c>
      <c r="F101" s="4">
        <v>-22452</v>
      </c>
      <c r="G101" s="39"/>
      <c r="H101" s="27">
        <v>24</v>
      </c>
      <c r="I101" s="27">
        <v>1116</v>
      </c>
      <c r="J101" s="27">
        <v>5982</v>
      </c>
      <c r="K101" s="4">
        <v>535</v>
      </c>
      <c r="L101" s="4"/>
      <c r="M101" s="27">
        <v>291</v>
      </c>
      <c r="N101" s="27">
        <v>1077</v>
      </c>
      <c r="O101" s="27">
        <v>0</v>
      </c>
      <c r="P101" s="4">
        <v>2476</v>
      </c>
      <c r="Q101" s="4"/>
      <c r="R101" s="27">
        <v>1661</v>
      </c>
      <c r="S101" s="28">
        <v>-3145</v>
      </c>
      <c r="T101" s="28">
        <v>-1484</v>
      </c>
    </row>
    <row r="102" spans="1:20">
      <c r="A102" s="25" t="s">
        <v>117</v>
      </c>
      <c r="B102" s="26">
        <v>6.6734000000000003E-3</v>
      </c>
      <c r="C102" s="26">
        <v>6.5928999999999996E-3</v>
      </c>
      <c r="D102" s="4">
        <v>5451.7303499999998</v>
      </c>
      <c r="E102" s="4">
        <v>-152783.8646</v>
      </c>
      <c r="F102" s="4">
        <v>-124766</v>
      </c>
      <c r="G102" s="39"/>
      <c r="H102" s="27">
        <v>133</v>
      </c>
      <c r="I102" s="27">
        <v>6200</v>
      </c>
      <c r="J102" s="27">
        <v>33240</v>
      </c>
      <c r="K102" s="4">
        <v>415</v>
      </c>
      <c r="L102" s="4"/>
      <c r="M102" s="27">
        <v>1615</v>
      </c>
      <c r="N102" s="27">
        <v>5986</v>
      </c>
      <c r="O102" s="27">
        <v>0</v>
      </c>
      <c r="P102" s="4">
        <v>3883</v>
      </c>
      <c r="Q102" s="4"/>
      <c r="R102" s="27">
        <v>9229</v>
      </c>
      <c r="S102" s="28">
        <v>-601</v>
      </c>
      <c r="T102" s="28">
        <v>8629</v>
      </c>
    </row>
    <row r="103" spans="1:20">
      <c r="A103" s="25" t="s">
        <v>118</v>
      </c>
      <c r="B103" s="26">
        <v>9.8042000000000008E-3</v>
      </c>
      <c r="C103" s="26">
        <v>9.5604000000000001E-3</v>
      </c>
      <c r="D103" s="4">
        <v>8009.4172500000004</v>
      </c>
      <c r="E103" s="4">
        <v>-221552.7096</v>
      </c>
      <c r="F103" s="4">
        <v>-183299</v>
      </c>
      <c r="G103" s="39"/>
      <c r="H103" s="27">
        <v>196</v>
      </c>
      <c r="I103" s="27">
        <v>9108</v>
      </c>
      <c r="J103" s="27">
        <v>48835</v>
      </c>
      <c r="K103" s="4">
        <v>514</v>
      </c>
      <c r="L103" s="4"/>
      <c r="M103" s="27">
        <v>2373</v>
      </c>
      <c r="N103" s="27">
        <v>8794</v>
      </c>
      <c r="O103" s="27">
        <v>0</v>
      </c>
      <c r="P103" s="4">
        <v>4616</v>
      </c>
      <c r="Q103" s="4"/>
      <c r="R103" s="27">
        <v>13559</v>
      </c>
      <c r="S103" s="28">
        <v>-3771</v>
      </c>
      <c r="T103" s="28">
        <v>9788</v>
      </c>
    </row>
    <row r="104" spans="1:20">
      <c r="A104" s="25" t="s">
        <v>119</v>
      </c>
      <c r="B104" s="26">
        <v>6.1932000000000003E-3</v>
      </c>
      <c r="C104" s="26">
        <v>6.3542E-3</v>
      </c>
      <c r="D104" s="4">
        <v>5059.4672499999997</v>
      </c>
      <c r="E104" s="4">
        <v>-147252.23079999999</v>
      </c>
      <c r="F104" s="4">
        <v>-115788</v>
      </c>
      <c r="G104" s="39"/>
      <c r="H104" s="27">
        <v>124</v>
      </c>
      <c r="I104" s="27">
        <v>5753</v>
      </c>
      <c r="J104" s="27">
        <v>30848</v>
      </c>
      <c r="K104" s="4">
        <v>2723</v>
      </c>
      <c r="L104" s="4"/>
      <c r="M104" s="27">
        <v>1499</v>
      </c>
      <c r="N104" s="27">
        <v>5555</v>
      </c>
      <c r="O104" s="27">
        <v>0</v>
      </c>
      <c r="P104" s="4">
        <v>1322</v>
      </c>
      <c r="Q104" s="4"/>
      <c r="R104" s="27">
        <v>8565</v>
      </c>
      <c r="S104" s="28">
        <v>-2466</v>
      </c>
      <c r="T104" s="28">
        <v>6099</v>
      </c>
    </row>
    <row r="105" spans="1:20">
      <c r="A105" s="25" t="s">
        <v>120</v>
      </c>
      <c r="B105" s="26">
        <v>4.7648999999999999E-3</v>
      </c>
      <c r="C105" s="26">
        <v>4.7707000000000001E-3</v>
      </c>
      <c r="D105" s="4">
        <v>3892.6499999999996</v>
      </c>
      <c r="E105" s="4">
        <v>-110556.20180000001</v>
      </c>
      <c r="F105" s="4">
        <v>-89085</v>
      </c>
      <c r="G105" s="39"/>
      <c r="H105" s="27">
        <v>95</v>
      </c>
      <c r="I105" s="27">
        <v>4427</v>
      </c>
      <c r="J105" s="27">
        <v>23734</v>
      </c>
      <c r="K105" s="4">
        <v>1206</v>
      </c>
      <c r="L105" s="4"/>
      <c r="M105" s="27">
        <v>1153</v>
      </c>
      <c r="N105" s="27">
        <v>4274</v>
      </c>
      <c r="O105" s="27">
        <v>0</v>
      </c>
      <c r="P105" s="4">
        <v>212</v>
      </c>
      <c r="Q105" s="4"/>
      <c r="R105" s="27">
        <v>6590</v>
      </c>
      <c r="S105" s="28">
        <v>-94</v>
      </c>
      <c r="T105" s="28">
        <v>6496</v>
      </c>
    </row>
    <row r="106" spans="1:20">
      <c r="A106" s="25" t="s">
        <v>121</v>
      </c>
      <c r="B106" s="26">
        <v>3.2017E-3</v>
      </c>
      <c r="C106" s="26">
        <v>3.0948999999999998E-3</v>
      </c>
      <c r="D106" s="4">
        <v>2615.5949999999998</v>
      </c>
      <c r="E106" s="4">
        <v>-71721.212599999999</v>
      </c>
      <c r="F106" s="4">
        <v>-59859</v>
      </c>
      <c r="G106" s="39"/>
      <c r="H106" s="27">
        <v>64</v>
      </c>
      <c r="I106" s="27">
        <v>2974</v>
      </c>
      <c r="J106" s="27">
        <v>15948</v>
      </c>
      <c r="K106" s="4">
        <v>484</v>
      </c>
      <c r="L106" s="4"/>
      <c r="M106" s="27">
        <v>775</v>
      </c>
      <c r="N106" s="27">
        <v>2872</v>
      </c>
      <c r="O106" s="27">
        <v>0</v>
      </c>
      <c r="P106" s="4">
        <v>2095</v>
      </c>
      <c r="Q106" s="4"/>
      <c r="R106" s="27">
        <v>4428</v>
      </c>
      <c r="S106" s="28">
        <v>-1803</v>
      </c>
      <c r="T106" s="28">
        <v>2625</v>
      </c>
    </row>
    <row r="107" spans="1:20">
      <c r="A107" s="25" t="s">
        <v>122</v>
      </c>
      <c r="B107" s="26">
        <v>1.7052E-3</v>
      </c>
      <c r="C107" s="26">
        <v>1.7247E-3</v>
      </c>
      <c r="D107" s="4">
        <v>1393.0699500000001</v>
      </c>
      <c r="E107" s="4">
        <v>-39968.197800000002</v>
      </c>
      <c r="F107" s="4">
        <v>-31880</v>
      </c>
      <c r="G107" s="39"/>
      <c r="H107" s="27">
        <v>34</v>
      </c>
      <c r="I107" s="27">
        <v>1584</v>
      </c>
      <c r="J107" s="27">
        <v>8494</v>
      </c>
      <c r="K107" s="4">
        <v>1134</v>
      </c>
      <c r="L107" s="4"/>
      <c r="M107" s="27">
        <v>413</v>
      </c>
      <c r="N107" s="27">
        <v>1530</v>
      </c>
      <c r="O107" s="27">
        <v>0</v>
      </c>
      <c r="P107" s="4">
        <v>274</v>
      </c>
      <c r="Q107" s="4"/>
      <c r="R107" s="27">
        <v>2358</v>
      </c>
      <c r="S107" s="28">
        <v>-559</v>
      </c>
      <c r="T107" s="28">
        <v>1799</v>
      </c>
    </row>
    <row r="109" spans="1:20" s="29" customFormat="1">
      <c r="A109" s="29" t="s">
        <v>1</v>
      </c>
      <c r="D109" s="30">
        <f>SUM(D8:D107)</f>
        <v>816936.21424999996</v>
      </c>
      <c r="E109" s="30">
        <f>SUM(E8:E107)</f>
        <v>-23173999.999999996</v>
      </c>
      <c r="F109" s="30">
        <f>SUM(F8:F107)</f>
        <v>-18696000.799999997</v>
      </c>
      <c r="G109" s="31"/>
      <c r="H109" s="30">
        <f>SUM(H8:H107)</f>
        <v>19995.089999999997</v>
      </c>
      <c r="I109" s="30">
        <f>SUM(I8:I107)</f>
        <v>928994.125</v>
      </c>
      <c r="J109" s="30">
        <f>SUM(J8:J107)</f>
        <v>4981002</v>
      </c>
      <c r="K109" s="30">
        <f>SUM(K8:K107)</f>
        <v>823259</v>
      </c>
      <c r="L109" s="31"/>
      <c r="M109" s="30">
        <f>SUM(M8:M107)</f>
        <v>242003.35</v>
      </c>
      <c r="N109" s="30">
        <f>SUM(N8:N107)</f>
        <v>897004.125</v>
      </c>
      <c r="O109" s="30">
        <f>SUM(O8:O107)</f>
        <v>0</v>
      </c>
      <c r="P109" s="30">
        <f>SUM(P8:P107)</f>
        <v>823263</v>
      </c>
      <c r="Q109" s="31"/>
      <c r="R109" s="30">
        <f>SUM(R8:R107)</f>
        <v>1383003.875</v>
      </c>
      <c r="S109" s="30">
        <f>SUM(S8:S107)</f>
        <v>-6</v>
      </c>
      <c r="T109" s="30">
        <f>SUM(T8:T107)</f>
        <v>1382995</v>
      </c>
    </row>
    <row r="110" spans="1:20">
      <c r="B110" s="14"/>
      <c r="C110" s="14"/>
      <c r="D110" s="14"/>
      <c r="E110" s="14"/>
      <c r="F110" s="14"/>
      <c r="G110" s="14"/>
      <c r="H110" s="38"/>
      <c r="I110" s="38"/>
      <c r="J110" s="38"/>
      <c r="K110" s="38"/>
      <c r="L110" s="38"/>
      <c r="M110" s="38"/>
      <c r="N110" s="38"/>
      <c r="O110" s="38"/>
      <c r="P110" s="38"/>
      <c r="Q110" s="38"/>
      <c r="R110" s="38"/>
      <c r="S110" s="38"/>
      <c r="T110" s="38"/>
    </row>
    <row r="111" spans="1:20">
      <c r="B111" s="14"/>
      <c r="C111" s="14"/>
      <c r="D111" s="14"/>
      <c r="E111" s="14"/>
      <c r="F111" s="14"/>
      <c r="G111" s="14"/>
      <c r="H111" s="38"/>
      <c r="I111" s="38"/>
      <c r="J111" s="38"/>
      <c r="K111" s="38"/>
      <c r="L111" s="38"/>
      <c r="M111" s="38"/>
      <c r="N111" s="38"/>
      <c r="O111" s="38"/>
      <c r="P111" s="38"/>
      <c r="Q111" s="38"/>
      <c r="R111" s="38"/>
      <c r="S111" s="38"/>
      <c r="T111" s="38"/>
    </row>
  </sheetData>
  <sheetProtection password="CEAA" sheet="1" objects="1" scenarios="1"/>
  <mergeCells count="2">
    <mergeCell ref="A1:B1"/>
    <mergeCell ref="A2:B2"/>
  </mergeCells>
  <pageMargins left="0.25" right="0.25" top="0.75" bottom="0.75" header="0.3" footer="0.3"/>
  <pageSetup paperSize="5" scale="57" fitToWidth="0"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B1A26-65E9-4D70-910C-7F0E56616A79}">
  <dimension ref="A1:B107"/>
  <sheetViews>
    <sheetView workbookViewId="0"/>
  </sheetViews>
  <sheetFormatPr defaultRowHeight="15"/>
  <cols>
    <col min="1" max="1" width="22.5703125" style="98" customWidth="1"/>
    <col min="2" max="2" width="19.85546875" style="2" bestFit="1" customWidth="1"/>
    <col min="3" max="16384" width="9.140625" style="101"/>
  </cols>
  <sheetData>
    <row r="1" spans="1:2">
      <c r="A1" s="98" t="s">
        <v>180</v>
      </c>
      <c r="B1" s="2">
        <v>1146382.7799999998</v>
      </c>
    </row>
    <row r="2" spans="1:2">
      <c r="A2" s="98" t="s">
        <v>276</v>
      </c>
      <c r="B2" s="2">
        <f>SUM(B5:B104)</f>
        <v>1146382.7799999998</v>
      </c>
    </row>
    <row r="3" spans="1:2" ht="15.75">
      <c r="A3" s="120" t="s">
        <v>171</v>
      </c>
      <c r="B3" s="156" t="s">
        <v>408</v>
      </c>
    </row>
    <row r="4" spans="1:2">
      <c r="A4" s="107" t="s">
        <v>205</v>
      </c>
      <c r="B4" s="157">
        <v>0</v>
      </c>
    </row>
    <row r="5" spans="1:2">
      <c r="A5" s="137" t="s">
        <v>24</v>
      </c>
      <c r="B5" s="196">
        <v>18157.77</v>
      </c>
    </row>
    <row r="6" spans="1:2">
      <c r="A6" s="137" t="s">
        <v>25</v>
      </c>
      <c r="B6" s="196">
        <v>3289.0600000000004</v>
      </c>
    </row>
    <row r="7" spans="1:2">
      <c r="A7" s="137" t="s">
        <v>26</v>
      </c>
      <c r="B7" s="196">
        <v>1728.59</v>
      </c>
    </row>
    <row r="8" spans="1:2">
      <c r="A8" s="137" t="s">
        <v>27</v>
      </c>
      <c r="B8" s="196">
        <v>1692.5500000000002</v>
      </c>
    </row>
    <row r="9" spans="1:2">
      <c r="A9" s="137" t="s">
        <v>28</v>
      </c>
      <c r="B9" s="196">
        <v>3865.78</v>
      </c>
    </row>
    <row r="10" spans="1:2">
      <c r="A10" s="137" t="s">
        <v>29</v>
      </c>
      <c r="B10" s="196">
        <v>4213.4900000000007</v>
      </c>
    </row>
    <row r="11" spans="1:2">
      <c r="A11" s="137" t="s">
        <v>30</v>
      </c>
      <c r="B11" s="196">
        <v>4683.43</v>
      </c>
    </row>
    <row r="12" spans="1:2">
      <c r="A12" s="137" t="s">
        <v>31</v>
      </c>
      <c r="B12" s="196">
        <v>1154.8600000000001</v>
      </c>
    </row>
    <row r="13" spans="1:2">
      <c r="A13" s="137" t="s">
        <v>32</v>
      </c>
      <c r="B13" s="196">
        <v>2402.77</v>
      </c>
    </row>
    <row r="14" spans="1:2">
      <c r="A14" s="137" t="s">
        <v>33</v>
      </c>
      <c r="B14" s="196">
        <v>27564.89</v>
      </c>
    </row>
    <row r="15" spans="1:2">
      <c r="A15" s="137" t="s">
        <v>34</v>
      </c>
      <c r="B15" s="196">
        <v>34131.750000000007</v>
      </c>
    </row>
    <row r="16" spans="1:2">
      <c r="A16" s="137" t="s">
        <v>35</v>
      </c>
      <c r="B16" s="196">
        <v>7638.920000000001</v>
      </c>
    </row>
    <row r="17" spans="1:2">
      <c r="A17" s="137" t="s">
        <v>36</v>
      </c>
      <c r="B17" s="196">
        <v>26820.639999999999</v>
      </c>
    </row>
    <row r="18" spans="1:2">
      <c r="A18" s="137" t="s">
        <v>37</v>
      </c>
      <c r="B18" s="196">
        <v>7986.630000000001</v>
      </c>
    </row>
    <row r="19" spans="1:2">
      <c r="A19" s="137" t="s">
        <v>38</v>
      </c>
      <c r="B19" s="196">
        <v>1301.6599999999999</v>
      </c>
    </row>
    <row r="20" spans="1:2">
      <c r="A20" s="137" t="s">
        <v>39</v>
      </c>
      <c r="B20" s="196">
        <v>12197.59</v>
      </c>
    </row>
    <row r="21" spans="1:2">
      <c r="A21" s="137" t="s">
        <v>40</v>
      </c>
      <c r="B21" s="196">
        <v>1791.29</v>
      </c>
    </row>
    <row r="22" spans="1:2">
      <c r="A22" s="137" t="s">
        <v>41</v>
      </c>
      <c r="B22" s="196">
        <v>18559.339999999997</v>
      </c>
    </row>
    <row r="23" spans="1:2">
      <c r="A23" s="137" t="s">
        <v>42</v>
      </c>
      <c r="B23" s="196">
        <v>9455.99</v>
      </c>
    </row>
    <row r="24" spans="1:2">
      <c r="A24" s="137" t="s">
        <v>43</v>
      </c>
      <c r="B24" s="196">
        <v>4529.7599999999993</v>
      </c>
    </row>
    <row r="25" spans="1:2">
      <c r="A25" s="137" t="s">
        <v>44</v>
      </c>
      <c r="B25" s="196">
        <v>1760.6500000000003</v>
      </c>
    </row>
    <row r="26" spans="1:2">
      <c r="A26" s="137" t="s">
        <v>45</v>
      </c>
      <c r="B26" s="196">
        <v>1809.3900000000003</v>
      </c>
    </row>
    <row r="27" spans="1:2">
      <c r="A27" s="137" t="s">
        <v>46</v>
      </c>
      <c r="B27" s="196">
        <v>10169.209999999999</v>
      </c>
    </row>
    <row r="28" spans="1:2">
      <c r="A28" s="137" t="s">
        <v>47</v>
      </c>
      <c r="B28" s="196">
        <v>4649.16</v>
      </c>
    </row>
    <row r="29" spans="1:2">
      <c r="A29" s="137" t="s">
        <v>48</v>
      </c>
      <c r="B29" s="196">
        <v>12295.379999999997</v>
      </c>
    </row>
    <row r="30" spans="1:2">
      <c r="A30" s="137" t="s">
        <v>49</v>
      </c>
      <c r="B30" s="196">
        <v>36933.1</v>
      </c>
    </row>
    <row r="31" spans="1:2">
      <c r="A31" s="137" t="s">
        <v>50</v>
      </c>
      <c r="B31" s="196">
        <v>4996.93</v>
      </c>
    </row>
    <row r="32" spans="1:2">
      <c r="A32" s="137" t="s">
        <v>51</v>
      </c>
      <c r="B32" s="196">
        <v>9880.9500000000007</v>
      </c>
    </row>
    <row r="33" spans="1:2">
      <c r="A33" s="137" t="s">
        <v>52</v>
      </c>
      <c r="B33" s="196">
        <v>17671.920000000002</v>
      </c>
    </row>
    <row r="34" spans="1:2">
      <c r="A34" s="137" t="s">
        <v>53</v>
      </c>
      <c r="B34" s="196">
        <v>4508.3999999999996</v>
      </c>
    </row>
    <row r="35" spans="1:2">
      <c r="A35" s="137" t="s">
        <v>54</v>
      </c>
      <c r="B35" s="196">
        <v>4586.170000000001</v>
      </c>
    </row>
    <row r="36" spans="1:2">
      <c r="A36" s="137" t="s">
        <v>55</v>
      </c>
      <c r="B36" s="196">
        <v>36636.76</v>
      </c>
    </row>
    <row r="37" spans="1:2">
      <c r="A37" s="137" t="s">
        <v>56</v>
      </c>
      <c r="B37" s="196">
        <v>3754.0899999999997</v>
      </c>
    </row>
    <row r="38" spans="1:2">
      <c r="A38" s="137" t="s">
        <v>57</v>
      </c>
      <c r="B38" s="196">
        <v>43167.369999999995</v>
      </c>
    </row>
    <row r="39" spans="1:2">
      <c r="A39" s="137" t="s">
        <v>58</v>
      </c>
      <c r="B39" s="196">
        <v>8080.6100000000006</v>
      </c>
    </row>
    <row r="40" spans="1:2">
      <c r="A40" s="137" t="s">
        <v>59</v>
      </c>
      <c r="B40" s="196">
        <v>28048.83</v>
      </c>
    </row>
    <row r="41" spans="1:2">
      <c r="A41" s="137" t="s">
        <v>60</v>
      </c>
      <c r="B41" s="196">
        <v>840.71</v>
      </c>
    </row>
    <row r="42" spans="1:2">
      <c r="A42" s="137" t="s">
        <v>61</v>
      </c>
      <c r="B42" s="196">
        <v>3506.1</v>
      </c>
    </row>
    <row r="43" spans="1:2">
      <c r="A43" s="137" t="s">
        <v>62</v>
      </c>
      <c r="B43" s="196">
        <v>5242.7900000000009</v>
      </c>
    </row>
    <row r="44" spans="1:2">
      <c r="A44" s="137" t="s">
        <v>63</v>
      </c>
      <c r="B44" s="196">
        <v>1122.92</v>
      </c>
    </row>
    <row r="45" spans="1:2">
      <c r="A45" s="137" t="s">
        <v>64</v>
      </c>
      <c r="B45" s="196">
        <v>45952.679999999993</v>
      </c>
    </row>
    <row r="46" spans="1:2">
      <c r="A46" s="137" t="s">
        <v>65</v>
      </c>
      <c r="B46" s="196">
        <v>4038.72</v>
      </c>
    </row>
    <row r="47" spans="1:2">
      <c r="A47" s="137" t="s">
        <v>66</v>
      </c>
      <c r="B47" s="196">
        <v>15578.7</v>
      </c>
    </row>
    <row r="48" spans="1:2">
      <c r="A48" s="137" t="s">
        <v>23</v>
      </c>
      <c r="B48" s="196">
        <v>8214.41</v>
      </c>
    </row>
    <row r="49" spans="1:2">
      <c r="A49" s="137" t="s">
        <v>67</v>
      </c>
      <c r="B49" s="196">
        <v>14222.58</v>
      </c>
    </row>
    <row r="50" spans="1:2">
      <c r="A50" s="137" t="s">
        <v>68</v>
      </c>
      <c r="B50" s="196">
        <v>1634.95</v>
      </c>
    </row>
    <row r="51" spans="1:2">
      <c r="A51" s="137" t="s">
        <v>69</v>
      </c>
      <c r="B51" s="196">
        <v>5996.9400000000005</v>
      </c>
    </row>
    <row r="52" spans="1:2">
      <c r="A52" s="137" t="s">
        <v>70</v>
      </c>
      <c r="B52" s="196">
        <v>576.89</v>
      </c>
    </row>
    <row r="53" spans="1:2">
      <c r="A53" s="137" t="s">
        <v>71</v>
      </c>
      <c r="B53" s="196">
        <v>24295.61</v>
      </c>
    </row>
    <row r="54" spans="1:2">
      <c r="A54" s="137" t="s">
        <v>72</v>
      </c>
      <c r="B54" s="196">
        <v>5819.5199999999995</v>
      </c>
    </row>
    <row r="55" spans="1:2">
      <c r="A55" s="137" t="s">
        <v>73</v>
      </c>
      <c r="B55" s="196">
        <v>30302.73</v>
      </c>
    </row>
    <row r="56" spans="1:2">
      <c r="A56" s="137" t="s">
        <v>74</v>
      </c>
      <c r="B56" s="196">
        <v>807.86000000000013</v>
      </c>
    </row>
    <row r="57" spans="1:2">
      <c r="A57" s="137" t="s">
        <v>75</v>
      </c>
      <c r="B57" s="196">
        <v>6436.8899999999994</v>
      </c>
    </row>
    <row r="58" spans="1:2">
      <c r="A58" s="137" t="s">
        <v>76</v>
      </c>
      <c r="B58" s="196">
        <v>3564.39</v>
      </c>
    </row>
    <row r="59" spans="1:2">
      <c r="A59" s="137" t="s">
        <v>77</v>
      </c>
      <c r="B59" s="196">
        <v>11429.84</v>
      </c>
    </row>
    <row r="60" spans="1:2">
      <c r="A60" s="137" t="s">
        <v>78</v>
      </c>
      <c r="B60" s="196">
        <v>4339.8599999999997</v>
      </c>
    </row>
    <row r="61" spans="1:2">
      <c r="A61" s="137" t="s">
        <v>79</v>
      </c>
      <c r="B61" s="196">
        <v>2571.3500000000004</v>
      </c>
    </row>
    <row r="62" spans="1:2">
      <c r="A62" s="137" t="s">
        <v>80</v>
      </c>
      <c r="B62" s="196">
        <v>1596.76</v>
      </c>
    </row>
    <row r="63" spans="1:2">
      <c r="A63" s="137" t="s">
        <v>81</v>
      </c>
      <c r="B63" s="196">
        <v>4466.9199999999992</v>
      </c>
    </row>
    <row r="64" spans="1:2">
      <c r="A64" s="137" t="s">
        <v>82</v>
      </c>
      <c r="B64" s="196">
        <v>82668.210000000006</v>
      </c>
    </row>
    <row r="65" spans="1:2">
      <c r="A65" s="137" t="s">
        <v>83</v>
      </c>
      <c r="B65" s="196">
        <v>1885.6400000000003</v>
      </c>
    </row>
    <row r="66" spans="1:2">
      <c r="A66" s="137" t="s">
        <v>84</v>
      </c>
      <c r="B66" s="196">
        <v>2798.39</v>
      </c>
    </row>
    <row r="67" spans="1:2">
      <c r="A67" s="137" t="s">
        <v>85</v>
      </c>
      <c r="B67" s="196">
        <v>14091.56</v>
      </c>
    </row>
    <row r="68" spans="1:2">
      <c r="A68" s="137" t="s">
        <v>86</v>
      </c>
      <c r="B68" s="196">
        <v>9758.2199999999993</v>
      </c>
    </row>
    <row r="69" spans="1:2">
      <c r="A69" s="137" t="s">
        <v>87</v>
      </c>
      <c r="B69" s="196">
        <v>39122.61</v>
      </c>
    </row>
    <row r="70" spans="1:2">
      <c r="A70" s="137" t="s">
        <v>88</v>
      </c>
      <c r="B70" s="196">
        <v>1562.06</v>
      </c>
    </row>
    <row r="71" spans="1:2">
      <c r="A71" s="137" t="s">
        <v>89</v>
      </c>
      <c r="B71" s="196">
        <v>26843.370000000003</v>
      </c>
    </row>
    <row r="72" spans="1:2">
      <c r="A72" s="137" t="s">
        <v>90</v>
      </c>
      <c r="B72" s="196">
        <v>12305.439999999999</v>
      </c>
    </row>
    <row r="73" spans="1:2">
      <c r="A73" s="137" t="s">
        <v>91</v>
      </c>
      <c r="B73" s="196">
        <v>1633.9099999999996</v>
      </c>
    </row>
    <row r="74" spans="1:2">
      <c r="A74" s="137" t="s">
        <v>92</v>
      </c>
      <c r="B74" s="196">
        <v>4548.9900000000007</v>
      </c>
    </row>
    <row r="75" spans="1:2">
      <c r="A75" s="137" t="s">
        <v>93</v>
      </c>
      <c r="B75" s="196">
        <v>9097.0300000000007</v>
      </c>
    </row>
    <row r="76" spans="1:2">
      <c r="A76" s="137" t="s">
        <v>94</v>
      </c>
      <c r="B76" s="196">
        <v>1452.2600000000002</v>
      </c>
    </row>
    <row r="77" spans="1:2">
      <c r="A77" s="137" t="s">
        <v>95</v>
      </c>
      <c r="B77" s="196">
        <v>3854.7599999999998</v>
      </c>
    </row>
    <row r="78" spans="1:2">
      <c r="A78" s="137" t="s">
        <v>96</v>
      </c>
      <c r="B78" s="196">
        <v>15744.859999999999</v>
      </c>
    </row>
    <row r="79" spans="1:2">
      <c r="A79" s="137" t="s">
        <v>97</v>
      </c>
      <c r="B79" s="196">
        <v>2572.6699999999996</v>
      </c>
    </row>
    <row r="80" spans="1:2">
      <c r="A80" s="137" t="s">
        <v>98</v>
      </c>
      <c r="B80" s="196">
        <v>12667.460000000001</v>
      </c>
    </row>
    <row r="81" spans="1:2">
      <c r="A81" s="137" t="s">
        <v>99</v>
      </c>
      <c r="B81" s="196">
        <v>2955.2799999999997</v>
      </c>
    </row>
    <row r="82" spans="1:2">
      <c r="A82" s="137" t="s">
        <v>100</v>
      </c>
      <c r="B82" s="196">
        <v>9451.8499999999985</v>
      </c>
    </row>
    <row r="83" spans="1:2">
      <c r="A83" s="137" t="s">
        <v>101</v>
      </c>
      <c r="B83" s="196">
        <v>9397.5400000000009</v>
      </c>
    </row>
    <row r="84" spans="1:2">
      <c r="A84" s="137" t="s">
        <v>102</v>
      </c>
      <c r="B84" s="196">
        <v>15401.29</v>
      </c>
    </row>
    <row r="85" spans="1:2">
      <c r="A85" s="137" t="s">
        <v>103</v>
      </c>
      <c r="B85" s="196">
        <v>7957.5999999999985</v>
      </c>
    </row>
    <row r="86" spans="1:2">
      <c r="A86" s="137" t="s">
        <v>104</v>
      </c>
      <c r="B86" s="196">
        <v>4733.8100000000004</v>
      </c>
    </row>
    <row r="87" spans="1:2">
      <c r="A87" s="137" t="s">
        <v>105</v>
      </c>
      <c r="B87" s="196">
        <v>3103.2200000000007</v>
      </c>
    </row>
    <row r="88" spans="1:2">
      <c r="A88" s="137" t="s">
        <v>106</v>
      </c>
      <c r="B88" s="196">
        <v>7709.2100000000009</v>
      </c>
    </row>
    <row r="89" spans="1:2">
      <c r="A89" s="137" t="s">
        <v>107</v>
      </c>
      <c r="B89" s="196">
        <v>4180.29</v>
      </c>
    </row>
    <row r="90" spans="1:2">
      <c r="A90" s="137" t="s">
        <v>108</v>
      </c>
      <c r="B90" s="196">
        <v>7131.869999999999</v>
      </c>
    </row>
    <row r="91" spans="1:2">
      <c r="A91" s="137" t="s">
        <v>109</v>
      </c>
      <c r="B91" s="196">
        <v>1513.58</v>
      </c>
    </row>
    <row r="92" spans="1:2">
      <c r="A92" s="137" t="s">
        <v>110</v>
      </c>
      <c r="B92" s="196">
        <v>4656.7</v>
      </c>
    </row>
    <row r="93" spans="1:2">
      <c r="A93" s="137" t="s">
        <v>111</v>
      </c>
      <c r="B93" s="196">
        <v>369.94000000000005</v>
      </c>
    </row>
    <row r="94" spans="1:2">
      <c r="A94" s="137" t="s">
        <v>112</v>
      </c>
      <c r="B94" s="196">
        <v>32768.369999999995</v>
      </c>
    </row>
    <row r="95" spans="1:2">
      <c r="A95" s="137" t="s">
        <v>113</v>
      </c>
      <c r="B95" s="196">
        <v>3583.71</v>
      </c>
    </row>
    <row r="96" spans="1:2">
      <c r="A96" s="137" t="s">
        <v>114</v>
      </c>
      <c r="B96" s="196">
        <v>125973.06</v>
      </c>
    </row>
    <row r="97" spans="1:2">
      <c r="A97" s="137" t="s">
        <v>115</v>
      </c>
      <c r="B97" s="196">
        <v>1739.98</v>
      </c>
    </row>
    <row r="98" spans="1:2">
      <c r="A98" s="137" t="s">
        <v>116</v>
      </c>
      <c r="B98" s="196">
        <v>744.78000000000009</v>
      </c>
    </row>
    <row r="99" spans="1:2">
      <c r="A99" s="137" t="s">
        <v>117</v>
      </c>
      <c r="B99" s="196">
        <v>7161.6900000000005</v>
      </c>
    </row>
    <row r="100" spans="1:2">
      <c r="A100" s="137" t="s">
        <v>118</v>
      </c>
      <c r="B100" s="196">
        <v>9850.7100000000009</v>
      </c>
    </row>
    <row r="101" spans="1:2">
      <c r="A101" s="137" t="s">
        <v>119</v>
      </c>
      <c r="B101" s="196">
        <v>6246.3600000000015</v>
      </c>
    </row>
    <row r="102" spans="1:2">
      <c r="A102" s="137" t="s">
        <v>120</v>
      </c>
      <c r="B102" s="196">
        <v>6928.95</v>
      </c>
    </row>
    <row r="103" spans="1:2">
      <c r="A103" s="137" t="s">
        <v>121</v>
      </c>
      <c r="B103" s="196">
        <v>3431.5899999999997</v>
      </c>
    </row>
    <row r="104" spans="1:2">
      <c r="A104" s="137" t="s">
        <v>122</v>
      </c>
      <c r="B104" s="196">
        <v>2108.1600000000003</v>
      </c>
    </row>
    <row r="105" spans="1:2">
      <c r="B105" s="157"/>
    </row>
    <row r="106" spans="1:2">
      <c r="B106" s="157"/>
    </row>
    <row r="107" spans="1:2">
      <c r="B107" s="157"/>
    </row>
  </sheetData>
  <sheetProtection algorithmName="SHA-512" hashValue="Y0hJQZfvUO0HndsmuyDArAZxU6BWCAyAEjqfB0q4KBCwFsX6dysHBDoglx9QtPGg8qLddMThsqBegiLxu7+DjQ==" saltValue="L4ZuVvR8J1kEWC9nQ7mLvw==" spinCount="100000" sheet="1" objects="1" scenarios="1"/>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53DF-EA19-42B5-BAC1-7F7D2819483E}">
  <dimension ref="A1:B107"/>
  <sheetViews>
    <sheetView workbookViewId="0"/>
  </sheetViews>
  <sheetFormatPr defaultRowHeight="15"/>
  <cols>
    <col min="1" max="1" width="22.5703125" style="98" customWidth="1"/>
    <col min="2" max="2" width="19.85546875" style="2" bestFit="1" customWidth="1"/>
    <col min="3" max="16384" width="9.140625" style="101"/>
  </cols>
  <sheetData>
    <row r="1" spans="1:2">
      <c r="A1" s="98" t="s">
        <v>180</v>
      </c>
      <c r="B1" s="2">
        <v>1200133.7899999996</v>
      </c>
    </row>
    <row r="2" spans="1:2">
      <c r="A2" s="98" t="s">
        <v>276</v>
      </c>
      <c r="B2" s="2">
        <v>1200133.79</v>
      </c>
    </row>
    <row r="3" spans="1:2" ht="15.75">
      <c r="A3" s="120" t="s">
        <v>171</v>
      </c>
      <c r="B3" s="156" t="s">
        <v>397</v>
      </c>
    </row>
    <row r="4" spans="1:2">
      <c r="A4" s="96" t="s">
        <v>205</v>
      </c>
      <c r="B4" s="157">
        <v>0</v>
      </c>
    </row>
    <row r="5" spans="1:2">
      <c r="A5" s="171" t="s">
        <v>24</v>
      </c>
      <c r="B5" s="157">
        <v>17987.990000000002</v>
      </c>
    </row>
    <row r="6" spans="1:2">
      <c r="A6" s="171" t="s">
        <v>25</v>
      </c>
      <c r="B6" s="157">
        <v>3281.6099999999997</v>
      </c>
    </row>
    <row r="7" spans="1:2">
      <c r="A7" s="171" t="s">
        <v>26</v>
      </c>
      <c r="B7" s="157">
        <v>1861.0800000000002</v>
      </c>
    </row>
    <row r="8" spans="1:2">
      <c r="A8" s="171" t="s">
        <v>27</v>
      </c>
      <c r="B8" s="157">
        <v>1658.7199999999998</v>
      </c>
    </row>
    <row r="9" spans="1:2">
      <c r="A9" s="171" t="s">
        <v>28</v>
      </c>
      <c r="B9" s="157">
        <v>3897.69</v>
      </c>
    </row>
    <row r="10" spans="1:2">
      <c r="A10" s="171" t="s">
        <v>29</v>
      </c>
      <c r="B10" s="157">
        <v>4066.3200000000006</v>
      </c>
    </row>
    <row r="11" spans="1:2">
      <c r="A11" s="172" t="s">
        <v>30</v>
      </c>
      <c r="B11" s="157">
        <v>4537.7699999999995</v>
      </c>
    </row>
    <row r="12" spans="1:2">
      <c r="A12" s="172" t="s">
        <v>31</v>
      </c>
      <c r="B12" s="157">
        <v>1038.22</v>
      </c>
    </row>
    <row r="13" spans="1:2">
      <c r="A13" s="172" t="s">
        <v>32</v>
      </c>
      <c r="B13" s="157">
        <v>2348.6800000000003</v>
      </c>
    </row>
    <row r="14" spans="1:2">
      <c r="A14" s="172" t="s">
        <v>33</v>
      </c>
      <c r="B14" s="157">
        <v>30526.57</v>
      </c>
    </row>
    <row r="15" spans="1:2">
      <c r="A15" s="172" t="s">
        <v>34</v>
      </c>
      <c r="B15" s="157">
        <v>36381.539999999994</v>
      </c>
    </row>
    <row r="16" spans="1:2">
      <c r="A16" s="172" t="s">
        <v>35</v>
      </c>
      <c r="B16" s="157">
        <v>7289.9800000000005</v>
      </c>
    </row>
    <row r="17" spans="1:2">
      <c r="A17" s="171" t="s">
        <v>36</v>
      </c>
      <c r="B17" s="157">
        <v>32483.269999999997</v>
      </c>
    </row>
    <row r="18" spans="1:2">
      <c r="A18" s="171" t="s">
        <v>37</v>
      </c>
      <c r="B18" s="157">
        <v>7572.6399999999994</v>
      </c>
    </row>
    <row r="19" spans="1:2">
      <c r="A19" s="171" t="s">
        <v>38</v>
      </c>
      <c r="B19" s="157">
        <v>1450.43</v>
      </c>
    </row>
    <row r="20" spans="1:2">
      <c r="A20" s="171" t="s">
        <v>39</v>
      </c>
      <c r="B20" s="157">
        <v>14062.98</v>
      </c>
    </row>
    <row r="21" spans="1:2">
      <c r="A21" s="171" t="s">
        <v>40</v>
      </c>
      <c r="B21" s="157">
        <v>1679.59</v>
      </c>
    </row>
    <row r="22" spans="1:2">
      <c r="A22" s="171" t="s">
        <v>41</v>
      </c>
      <c r="B22" s="157">
        <v>18238.32</v>
      </c>
    </row>
    <row r="23" spans="1:2">
      <c r="A23" s="172" t="s">
        <v>42</v>
      </c>
      <c r="B23" s="157">
        <v>13672.21</v>
      </c>
    </row>
    <row r="24" spans="1:2">
      <c r="A24" s="172" t="s">
        <v>43</v>
      </c>
      <c r="B24" s="157">
        <v>4464.9900000000007</v>
      </c>
    </row>
    <row r="25" spans="1:2">
      <c r="A25" s="172" t="s">
        <v>44</v>
      </c>
      <c r="B25" s="157">
        <v>1807.1200000000001</v>
      </c>
    </row>
    <row r="26" spans="1:2">
      <c r="A26" s="172" t="s">
        <v>45</v>
      </c>
      <c r="B26" s="157">
        <v>2064.6700000000005</v>
      </c>
    </row>
    <row r="27" spans="1:2">
      <c r="A27" s="172" t="s">
        <v>46</v>
      </c>
      <c r="B27" s="157">
        <v>9023.31</v>
      </c>
    </row>
    <row r="28" spans="1:2">
      <c r="A28" s="172" t="s">
        <v>47</v>
      </c>
      <c r="B28" s="157">
        <v>4307.2</v>
      </c>
    </row>
    <row r="29" spans="1:2">
      <c r="A29" s="171" t="s">
        <v>48</v>
      </c>
      <c r="B29" s="157">
        <v>12541.69</v>
      </c>
    </row>
    <row r="30" spans="1:2">
      <c r="A30" s="171" t="s">
        <v>49</v>
      </c>
      <c r="B30" s="157">
        <v>35643.840000000004</v>
      </c>
    </row>
    <row r="31" spans="1:2">
      <c r="A31" s="171" t="s">
        <v>50</v>
      </c>
      <c r="B31" s="157">
        <v>6261.3499999999995</v>
      </c>
    </row>
    <row r="32" spans="1:2">
      <c r="A32" s="171" t="s">
        <v>51</v>
      </c>
      <c r="B32" s="157">
        <v>11454.689999999999</v>
      </c>
    </row>
    <row r="33" spans="1:2">
      <c r="A33" s="171" t="s">
        <v>52</v>
      </c>
      <c r="B33" s="157">
        <v>19270.63</v>
      </c>
    </row>
    <row r="34" spans="1:2">
      <c r="A34" s="171" t="s">
        <v>53</v>
      </c>
      <c r="B34" s="157">
        <v>4379.5300000000007</v>
      </c>
    </row>
    <row r="35" spans="1:2">
      <c r="A35" s="172" t="s">
        <v>54</v>
      </c>
      <c r="B35" s="157">
        <v>4150.08</v>
      </c>
    </row>
    <row r="36" spans="1:2">
      <c r="A36" s="172" t="s">
        <v>55</v>
      </c>
      <c r="B36" s="157">
        <v>41476.379999999997</v>
      </c>
    </row>
    <row r="37" spans="1:2">
      <c r="A37" s="172" t="s">
        <v>56</v>
      </c>
      <c r="B37" s="157">
        <v>3753.24</v>
      </c>
    </row>
    <row r="38" spans="1:2">
      <c r="A38" s="172" t="s">
        <v>57</v>
      </c>
      <c r="B38" s="157">
        <v>41742.54</v>
      </c>
    </row>
    <row r="39" spans="1:2">
      <c r="A39" s="172" t="s">
        <v>58</v>
      </c>
      <c r="B39" s="157">
        <v>8022.2400000000007</v>
      </c>
    </row>
    <row r="40" spans="1:2">
      <c r="A40" s="172" t="s">
        <v>59</v>
      </c>
      <c r="B40" s="157">
        <v>27574.05</v>
      </c>
    </row>
    <row r="41" spans="1:2">
      <c r="A41" s="171" t="s">
        <v>60</v>
      </c>
      <c r="B41" s="157">
        <v>847.75</v>
      </c>
    </row>
    <row r="42" spans="1:2">
      <c r="A42" s="171" t="s">
        <v>61</v>
      </c>
      <c r="B42" s="157">
        <v>2978.7599999999998</v>
      </c>
    </row>
    <row r="43" spans="1:2">
      <c r="A43" s="171" t="s">
        <v>62</v>
      </c>
      <c r="B43" s="157">
        <v>5483.1</v>
      </c>
    </row>
    <row r="44" spans="1:2">
      <c r="A44" s="171" t="s">
        <v>63</v>
      </c>
      <c r="B44" s="157">
        <v>1084.98</v>
      </c>
    </row>
    <row r="45" spans="1:2">
      <c r="A45" s="171" t="s">
        <v>64</v>
      </c>
      <c r="B45" s="157">
        <v>47641.479999999996</v>
      </c>
    </row>
    <row r="46" spans="1:2">
      <c r="A46" s="171" t="s">
        <v>65</v>
      </c>
      <c r="B46" s="157">
        <v>4036.8700000000003</v>
      </c>
    </row>
    <row r="47" spans="1:2">
      <c r="A47" s="172" t="s">
        <v>66</v>
      </c>
      <c r="B47" s="157">
        <v>15731.839999999998</v>
      </c>
    </row>
    <row r="48" spans="1:2">
      <c r="A48" s="172" t="s">
        <v>179</v>
      </c>
      <c r="B48" s="157">
        <v>8526.11</v>
      </c>
    </row>
    <row r="49" spans="1:2">
      <c r="A49" s="172" t="s">
        <v>67</v>
      </c>
      <c r="B49" s="157">
        <v>15265.109999999999</v>
      </c>
    </row>
    <row r="50" spans="1:2">
      <c r="A50" s="172" t="s">
        <v>68</v>
      </c>
      <c r="B50" s="157">
        <v>1614.23</v>
      </c>
    </row>
    <row r="51" spans="1:2">
      <c r="A51" s="172" t="s">
        <v>69</v>
      </c>
      <c r="B51" s="157">
        <v>6583.4699999999993</v>
      </c>
    </row>
    <row r="52" spans="1:2">
      <c r="A52" s="172" t="s">
        <v>70</v>
      </c>
      <c r="B52" s="157">
        <v>271.31</v>
      </c>
    </row>
    <row r="53" spans="1:2">
      <c r="A53" s="171" t="s">
        <v>71</v>
      </c>
      <c r="B53" s="157">
        <v>26273.100000000002</v>
      </c>
    </row>
    <row r="54" spans="1:2">
      <c r="A54" s="171" t="s">
        <v>72</v>
      </c>
      <c r="B54" s="157">
        <v>6615.2000000000007</v>
      </c>
    </row>
    <row r="55" spans="1:2">
      <c r="A55" s="171" t="s">
        <v>73</v>
      </c>
      <c r="B55" s="157">
        <v>31209.379999999997</v>
      </c>
    </row>
    <row r="56" spans="1:2">
      <c r="A56" s="171" t="s">
        <v>74</v>
      </c>
      <c r="B56" s="157">
        <v>905.59999999999991</v>
      </c>
    </row>
    <row r="57" spans="1:2">
      <c r="A57" s="171" t="s">
        <v>75</v>
      </c>
      <c r="B57" s="157">
        <v>6173.7199999999993</v>
      </c>
    </row>
    <row r="58" spans="1:2">
      <c r="A58" s="171" t="s">
        <v>76</v>
      </c>
      <c r="B58" s="157">
        <v>3292.59</v>
      </c>
    </row>
    <row r="59" spans="1:2">
      <c r="A59" s="171" t="s">
        <v>77</v>
      </c>
      <c r="B59" s="157">
        <v>12309.350000000002</v>
      </c>
    </row>
    <row r="60" spans="1:2">
      <c r="A60" s="171" t="s">
        <v>78</v>
      </c>
      <c r="B60" s="157">
        <v>5144.9800000000005</v>
      </c>
    </row>
    <row r="61" spans="1:2">
      <c r="A61" s="171" t="s">
        <v>79</v>
      </c>
      <c r="B61" s="157">
        <v>2658.23</v>
      </c>
    </row>
    <row r="62" spans="1:2">
      <c r="A62" s="171" t="s">
        <v>80</v>
      </c>
      <c r="B62" s="157">
        <v>1583.8999999999999</v>
      </c>
    </row>
    <row r="63" spans="1:2">
      <c r="A63" s="171" t="s">
        <v>81</v>
      </c>
      <c r="B63" s="157">
        <v>4229.6399999999994</v>
      </c>
    </row>
    <row r="64" spans="1:2">
      <c r="A64" s="171" t="s">
        <v>82</v>
      </c>
      <c r="B64" s="157">
        <v>91492.45</v>
      </c>
    </row>
    <row r="65" spans="1:2">
      <c r="A65" s="172" t="s">
        <v>83</v>
      </c>
      <c r="B65" s="157">
        <v>1551.1899999999998</v>
      </c>
    </row>
    <row r="66" spans="1:2">
      <c r="A66" s="172" t="s">
        <v>84</v>
      </c>
      <c r="B66" s="157">
        <v>2630.44</v>
      </c>
    </row>
    <row r="67" spans="1:2">
      <c r="A67" s="172" t="s">
        <v>85</v>
      </c>
      <c r="B67" s="157">
        <v>17332.519999999997</v>
      </c>
    </row>
    <row r="68" spans="1:2">
      <c r="A68" s="172" t="s">
        <v>86</v>
      </c>
      <c r="B68" s="157">
        <v>9300.33</v>
      </c>
    </row>
    <row r="69" spans="1:2">
      <c r="A69" s="172" t="s">
        <v>87</v>
      </c>
      <c r="B69" s="157">
        <v>34059.470000000008</v>
      </c>
    </row>
    <row r="70" spans="1:2">
      <c r="A70" s="172" t="s">
        <v>88</v>
      </c>
      <c r="B70" s="157">
        <v>1308.3400000000001</v>
      </c>
    </row>
    <row r="71" spans="1:2">
      <c r="A71" s="171" t="s">
        <v>89</v>
      </c>
      <c r="B71" s="157">
        <v>26259.89</v>
      </c>
    </row>
    <row r="72" spans="1:2">
      <c r="A72" s="171" t="s">
        <v>90</v>
      </c>
      <c r="B72" s="157">
        <v>12400.010000000002</v>
      </c>
    </row>
    <row r="73" spans="1:2">
      <c r="A73" s="171" t="s">
        <v>91</v>
      </c>
      <c r="B73" s="157">
        <v>1758.7200000000003</v>
      </c>
    </row>
    <row r="74" spans="1:2">
      <c r="A74" s="171" t="s">
        <v>92</v>
      </c>
      <c r="B74" s="157">
        <v>4399.7000000000007</v>
      </c>
    </row>
    <row r="75" spans="1:2">
      <c r="A75" s="171" t="s">
        <v>93</v>
      </c>
      <c r="B75" s="157">
        <v>10556.37</v>
      </c>
    </row>
    <row r="76" spans="1:2">
      <c r="A76" s="171" t="s">
        <v>94</v>
      </c>
      <c r="B76" s="157">
        <v>1550.2999999999995</v>
      </c>
    </row>
    <row r="77" spans="1:2">
      <c r="A77" s="172" t="s">
        <v>95</v>
      </c>
      <c r="B77" s="157">
        <v>3824.4800000000005</v>
      </c>
    </row>
    <row r="78" spans="1:2">
      <c r="A78" s="172" t="s">
        <v>96</v>
      </c>
      <c r="B78" s="157">
        <v>16967.71</v>
      </c>
    </row>
    <row r="79" spans="1:2">
      <c r="A79" s="172" t="s">
        <v>97</v>
      </c>
      <c r="B79" s="157">
        <v>2710.95</v>
      </c>
    </row>
    <row r="80" spans="1:2">
      <c r="A80" s="172" t="s">
        <v>98</v>
      </c>
      <c r="B80" s="157">
        <v>12557.9</v>
      </c>
    </row>
    <row r="81" spans="1:2">
      <c r="A81" s="172" t="s">
        <v>99</v>
      </c>
      <c r="B81" s="157">
        <v>2829.68</v>
      </c>
    </row>
    <row r="82" spans="1:2">
      <c r="A82" s="172" t="s">
        <v>100</v>
      </c>
      <c r="B82" s="157">
        <v>7807.83</v>
      </c>
    </row>
    <row r="83" spans="1:2">
      <c r="A83" s="171" t="s">
        <v>101</v>
      </c>
      <c r="B83" s="157">
        <v>8661.8900000000031</v>
      </c>
    </row>
    <row r="84" spans="1:2">
      <c r="A84" s="171" t="s">
        <v>102</v>
      </c>
      <c r="B84" s="157">
        <v>15719.04</v>
      </c>
    </row>
    <row r="85" spans="1:2">
      <c r="A85" s="171" t="s">
        <v>103</v>
      </c>
      <c r="B85" s="157">
        <v>7451.2900000000009</v>
      </c>
    </row>
    <row r="86" spans="1:2">
      <c r="A86" s="171" t="s">
        <v>104</v>
      </c>
      <c r="B86" s="157">
        <v>4186.04</v>
      </c>
    </row>
    <row r="87" spans="1:2">
      <c r="A87" s="171" t="s">
        <v>105</v>
      </c>
      <c r="B87" s="157">
        <v>2942.1600000000003</v>
      </c>
    </row>
    <row r="88" spans="1:2">
      <c r="A88" s="171" t="s">
        <v>106</v>
      </c>
      <c r="B88" s="157">
        <v>7922.5300000000007</v>
      </c>
    </row>
    <row r="89" spans="1:2">
      <c r="A89" s="172" t="s">
        <v>107</v>
      </c>
      <c r="B89" s="157">
        <v>4107.5</v>
      </c>
    </row>
    <row r="90" spans="1:2">
      <c r="A90" s="172" t="s">
        <v>108</v>
      </c>
      <c r="B90" s="157">
        <v>6950.4599999999982</v>
      </c>
    </row>
    <row r="91" spans="1:2">
      <c r="A91" s="172" t="s">
        <v>109</v>
      </c>
      <c r="B91" s="157">
        <v>1457.1</v>
      </c>
    </row>
    <row r="92" spans="1:2">
      <c r="A92" s="172" t="s">
        <v>110</v>
      </c>
      <c r="B92" s="157">
        <v>4900.8499999999995</v>
      </c>
    </row>
    <row r="93" spans="1:2">
      <c r="A93" s="172" t="s">
        <v>111</v>
      </c>
      <c r="B93" s="157">
        <v>303.17999999999995</v>
      </c>
    </row>
    <row r="94" spans="1:2">
      <c r="A94" s="172" t="s">
        <v>112</v>
      </c>
      <c r="B94" s="157">
        <v>36233.270000000004</v>
      </c>
    </row>
    <row r="95" spans="1:2">
      <c r="A95" s="171" t="s">
        <v>113</v>
      </c>
      <c r="B95" s="157">
        <v>3347.4400000000005</v>
      </c>
    </row>
    <row r="96" spans="1:2">
      <c r="A96" s="171" t="s">
        <v>114</v>
      </c>
      <c r="B96" s="157">
        <v>143121.80000000002</v>
      </c>
    </row>
    <row r="97" spans="1:2">
      <c r="A97" s="171" t="s">
        <v>115</v>
      </c>
      <c r="B97" s="157">
        <v>1858.62</v>
      </c>
    </row>
    <row r="98" spans="1:2">
      <c r="A98" s="171" t="s">
        <v>116</v>
      </c>
      <c r="B98" s="157">
        <v>890.65</v>
      </c>
    </row>
    <row r="99" spans="1:2">
      <c r="A99" s="171" t="s">
        <v>117</v>
      </c>
      <c r="B99" s="157">
        <v>8111.73</v>
      </c>
    </row>
    <row r="100" spans="1:2">
      <c r="A100" s="171" t="s">
        <v>118</v>
      </c>
      <c r="B100" s="157">
        <v>9821.2699999999986</v>
      </c>
    </row>
    <row r="101" spans="1:2">
      <c r="A101" s="172" t="s">
        <v>119</v>
      </c>
      <c r="B101" s="157">
        <v>6171.9100000000008</v>
      </c>
    </row>
    <row r="102" spans="1:2">
      <c r="A102" s="172" t="s">
        <v>120</v>
      </c>
      <c r="B102" s="157">
        <v>6789.5700000000015</v>
      </c>
    </row>
    <row r="103" spans="1:2">
      <c r="A103" s="172" t="s">
        <v>121</v>
      </c>
      <c r="B103" s="157">
        <v>3236.3399999999997</v>
      </c>
    </row>
    <row r="104" spans="1:2">
      <c r="A104" s="172" t="s">
        <v>122</v>
      </c>
      <c r="B104" s="157">
        <v>2217.0099999999998</v>
      </c>
    </row>
    <row r="106" spans="1:2" ht="15.75" thickBot="1">
      <c r="B106" s="97"/>
    </row>
    <row r="107" spans="1:2" ht="15.75" thickTop="1"/>
  </sheetData>
  <sheetProtection algorithmName="SHA-512" hashValue="yMt8FWgVERzZM3HtsRjmLO/0QoS4Lrwf8XRjYIHoQkIGT2LSa2Jo9qsFy00qtNVaarRx8kMeoM7qC8HF2SA68g==" saltValue="fFFJnOH+w/OnOsDo+RhQEA==" spinCount="100000" sheet="1" objects="1" scenarios="1"/>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02A91-A518-4710-A8DB-39BBBC286500}">
  <dimension ref="A1:B107"/>
  <sheetViews>
    <sheetView workbookViewId="0"/>
  </sheetViews>
  <sheetFormatPr defaultRowHeight="15"/>
  <cols>
    <col min="1" max="1" width="22.5703125" style="98" customWidth="1"/>
    <col min="2" max="2" width="19.85546875" style="2" bestFit="1" customWidth="1"/>
    <col min="3" max="16384" width="9.140625" style="101"/>
  </cols>
  <sheetData>
    <row r="1" spans="1:2">
      <c r="A1" s="98" t="s">
        <v>180</v>
      </c>
      <c r="B1" s="2">
        <f>SUM(B3:B106)</f>
        <v>957512</v>
      </c>
    </row>
    <row r="2" spans="1:2">
      <c r="A2" s="98" t="s">
        <v>276</v>
      </c>
      <c r="B2" s="2">
        <v>957512</v>
      </c>
    </row>
    <row r="3" spans="1:2" ht="15.75">
      <c r="A3" s="120" t="s">
        <v>171</v>
      </c>
      <c r="B3" s="156" t="str">
        <f>+'Changes to Update Template '!C22</f>
        <v>FY 2022 Total Contributions</v>
      </c>
    </row>
    <row r="4" spans="1:2">
      <c r="A4" s="96" t="s">
        <v>205</v>
      </c>
      <c r="B4" s="157">
        <v>0</v>
      </c>
    </row>
    <row r="5" spans="1:2">
      <c r="A5" s="171" t="s">
        <v>24</v>
      </c>
      <c r="B5" s="180">
        <v>14565</v>
      </c>
    </row>
    <row r="6" spans="1:2">
      <c r="A6" s="171" t="s">
        <v>25</v>
      </c>
      <c r="B6" s="180">
        <v>2576</v>
      </c>
    </row>
    <row r="7" spans="1:2">
      <c r="A7" s="171" t="s">
        <v>26</v>
      </c>
      <c r="B7" s="180">
        <v>1462</v>
      </c>
    </row>
    <row r="8" spans="1:2">
      <c r="A8" s="171" t="s">
        <v>27</v>
      </c>
      <c r="B8" s="180">
        <v>1517</v>
      </c>
    </row>
    <row r="9" spans="1:2">
      <c r="A9" s="171" t="s">
        <v>28</v>
      </c>
      <c r="B9" s="180">
        <v>3168</v>
      </c>
    </row>
    <row r="10" spans="1:2">
      <c r="A10" s="171" t="s">
        <v>29</v>
      </c>
      <c r="B10" s="180">
        <v>3350</v>
      </c>
    </row>
    <row r="11" spans="1:2">
      <c r="A11" s="172" t="s">
        <v>30</v>
      </c>
      <c r="B11" s="181">
        <v>3871</v>
      </c>
    </row>
    <row r="12" spans="1:2">
      <c r="A12" s="172" t="s">
        <v>31</v>
      </c>
      <c r="B12" s="181">
        <v>842</v>
      </c>
    </row>
    <row r="13" spans="1:2">
      <c r="A13" s="172" t="s">
        <v>32</v>
      </c>
      <c r="B13" s="181">
        <v>2054</v>
      </c>
    </row>
    <row r="14" spans="1:2">
      <c r="A14" s="172" t="s">
        <v>33</v>
      </c>
      <c r="B14" s="181">
        <v>21836</v>
      </c>
    </row>
    <row r="15" spans="1:2">
      <c r="A15" s="172" t="s">
        <v>34</v>
      </c>
      <c r="B15" s="181">
        <v>29605</v>
      </c>
    </row>
    <row r="16" spans="1:2">
      <c r="A16" s="172" t="s">
        <v>35</v>
      </c>
      <c r="B16" s="181">
        <v>6094</v>
      </c>
    </row>
    <row r="17" spans="1:2">
      <c r="A17" s="171" t="s">
        <v>36</v>
      </c>
      <c r="B17" s="180">
        <v>21573</v>
      </c>
    </row>
    <row r="18" spans="1:2">
      <c r="A18" s="171" t="s">
        <v>37</v>
      </c>
      <c r="B18" s="180">
        <v>6336</v>
      </c>
    </row>
    <row r="19" spans="1:2">
      <c r="A19" s="171" t="s">
        <v>38</v>
      </c>
      <c r="B19" s="180">
        <v>1181</v>
      </c>
    </row>
    <row r="20" spans="1:2">
      <c r="A20" s="171" t="s">
        <v>39</v>
      </c>
      <c r="B20" s="180">
        <v>10007</v>
      </c>
    </row>
    <row r="21" spans="1:2">
      <c r="A21" s="171" t="s">
        <v>40</v>
      </c>
      <c r="B21" s="180">
        <v>1652</v>
      </c>
    </row>
    <row r="22" spans="1:2">
      <c r="A22" s="171" t="s">
        <v>41</v>
      </c>
      <c r="B22" s="180">
        <v>15058</v>
      </c>
    </row>
    <row r="23" spans="1:2">
      <c r="A23" s="172" t="s">
        <v>42</v>
      </c>
      <c r="B23" s="181">
        <v>8051</v>
      </c>
    </row>
    <row r="24" spans="1:2">
      <c r="A24" s="172" t="s">
        <v>43</v>
      </c>
      <c r="B24" s="181">
        <v>3530</v>
      </c>
    </row>
    <row r="25" spans="1:2">
      <c r="A25" s="172" t="s">
        <v>44</v>
      </c>
      <c r="B25" s="181">
        <v>1273</v>
      </c>
    </row>
    <row r="26" spans="1:2">
      <c r="A26" s="172" t="s">
        <v>45</v>
      </c>
      <c r="B26" s="181">
        <v>1506</v>
      </c>
    </row>
    <row r="27" spans="1:2">
      <c r="A27" s="172" t="s">
        <v>46</v>
      </c>
      <c r="B27" s="181">
        <v>7708</v>
      </c>
    </row>
    <row r="28" spans="1:2">
      <c r="A28" s="172" t="s">
        <v>47</v>
      </c>
      <c r="B28" s="181">
        <v>3819</v>
      </c>
    </row>
    <row r="29" spans="1:2">
      <c r="A29" s="171" t="s">
        <v>48</v>
      </c>
      <c r="B29" s="180">
        <v>10069</v>
      </c>
    </row>
    <row r="30" spans="1:2">
      <c r="A30" s="171" t="s">
        <v>49</v>
      </c>
      <c r="B30" s="180">
        <v>29966</v>
      </c>
    </row>
    <row r="31" spans="1:2">
      <c r="A31" s="171" t="s">
        <v>50</v>
      </c>
      <c r="B31" s="180">
        <v>4032</v>
      </c>
    </row>
    <row r="32" spans="1:2">
      <c r="A32" s="171" t="s">
        <v>51</v>
      </c>
      <c r="B32" s="180">
        <v>7367</v>
      </c>
    </row>
    <row r="33" spans="1:2">
      <c r="A33" s="171" t="s">
        <v>52</v>
      </c>
      <c r="B33" s="180">
        <v>12653</v>
      </c>
    </row>
    <row r="34" spans="1:2">
      <c r="A34" s="171" t="s">
        <v>53</v>
      </c>
      <c r="B34" s="180">
        <v>3789</v>
      </c>
    </row>
    <row r="35" spans="1:2">
      <c r="A35" s="172" t="s">
        <v>54</v>
      </c>
      <c r="B35" s="181">
        <v>3407</v>
      </c>
    </row>
    <row r="36" spans="1:2">
      <c r="A36" s="172" t="s">
        <v>55</v>
      </c>
      <c r="B36" s="181">
        <v>43134</v>
      </c>
    </row>
    <row r="37" spans="1:2">
      <c r="A37" s="172" t="s">
        <v>56</v>
      </c>
      <c r="B37" s="181">
        <v>2932</v>
      </c>
    </row>
    <row r="38" spans="1:2">
      <c r="A38" s="172" t="s">
        <v>57</v>
      </c>
      <c r="B38" s="181">
        <v>34124</v>
      </c>
    </row>
    <row r="39" spans="1:2">
      <c r="A39" s="172" t="s">
        <v>58</v>
      </c>
      <c r="B39" s="181">
        <v>6034</v>
      </c>
    </row>
    <row r="40" spans="1:2">
      <c r="A40" s="172" t="s">
        <v>59</v>
      </c>
      <c r="B40" s="181">
        <v>22598</v>
      </c>
    </row>
    <row r="41" spans="1:2">
      <c r="A41" s="171" t="s">
        <v>60</v>
      </c>
      <c r="B41" s="180">
        <v>744</v>
      </c>
    </row>
    <row r="42" spans="1:2">
      <c r="A42" s="171" t="s">
        <v>61</v>
      </c>
      <c r="B42" s="180">
        <v>1886</v>
      </c>
    </row>
    <row r="43" spans="1:2">
      <c r="A43" s="171" t="s">
        <v>62</v>
      </c>
      <c r="B43" s="180">
        <v>4438</v>
      </c>
    </row>
    <row r="44" spans="1:2">
      <c r="A44" s="171" t="s">
        <v>63</v>
      </c>
      <c r="B44" s="180">
        <v>962</v>
      </c>
    </row>
    <row r="45" spans="1:2">
      <c r="A45" s="171" t="s">
        <v>64</v>
      </c>
      <c r="B45" s="180">
        <v>38776</v>
      </c>
    </row>
    <row r="46" spans="1:2">
      <c r="A46" s="171" t="s">
        <v>65</v>
      </c>
      <c r="B46" s="180">
        <v>3269</v>
      </c>
    </row>
    <row r="47" spans="1:2">
      <c r="A47" s="172" t="s">
        <v>66</v>
      </c>
      <c r="B47" s="181">
        <v>11687</v>
      </c>
    </row>
    <row r="48" spans="1:2">
      <c r="A48" s="172" t="s">
        <v>179</v>
      </c>
      <c r="B48" s="181">
        <v>6906</v>
      </c>
    </row>
    <row r="49" spans="1:2">
      <c r="A49" s="172" t="s">
        <v>67</v>
      </c>
      <c r="B49" s="181">
        <v>12560</v>
      </c>
    </row>
    <row r="50" spans="1:2">
      <c r="A50" s="172" t="s">
        <v>68</v>
      </c>
      <c r="B50" s="181">
        <v>1453</v>
      </c>
    </row>
    <row r="51" spans="1:2">
      <c r="A51" s="172" t="s">
        <v>69</v>
      </c>
      <c r="B51" s="181">
        <v>4918</v>
      </c>
    </row>
    <row r="52" spans="1:2">
      <c r="A52" s="172" t="s">
        <v>70</v>
      </c>
      <c r="B52" s="181">
        <v>317</v>
      </c>
    </row>
    <row r="53" spans="1:2">
      <c r="A53" s="171" t="s">
        <v>71</v>
      </c>
      <c r="B53" s="180">
        <v>19883</v>
      </c>
    </row>
    <row r="54" spans="1:2">
      <c r="A54" s="171" t="s">
        <v>72</v>
      </c>
      <c r="B54" s="180">
        <v>5787</v>
      </c>
    </row>
    <row r="55" spans="1:2">
      <c r="A55" s="171" t="s">
        <v>73</v>
      </c>
      <c r="B55" s="180">
        <v>23059</v>
      </c>
    </row>
    <row r="56" spans="1:2">
      <c r="A56" s="171" t="s">
        <v>74</v>
      </c>
      <c r="B56" s="180">
        <v>750</v>
      </c>
    </row>
    <row r="57" spans="1:2">
      <c r="A57" s="171" t="s">
        <v>75</v>
      </c>
      <c r="B57" s="180">
        <v>5107</v>
      </c>
    </row>
    <row r="58" spans="1:2">
      <c r="A58" s="171" t="s">
        <v>76</v>
      </c>
      <c r="B58" s="180">
        <v>2725</v>
      </c>
    </row>
    <row r="59" spans="1:2">
      <c r="A59" s="171" t="s">
        <v>77</v>
      </c>
      <c r="B59" s="180">
        <v>9191</v>
      </c>
    </row>
    <row r="60" spans="1:2">
      <c r="A60" s="171" t="s">
        <v>78</v>
      </c>
      <c r="B60" s="180">
        <v>3740</v>
      </c>
    </row>
    <row r="61" spans="1:2">
      <c r="A61" s="171" t="s">
        <v>79</v>
      </c>
      <c r="B61" s="180">
        <v>2710</v>
      </c>
    </row>
    <row r="62" spans="1:2">
      <c r="A62" s="171" t="s">
        <v>80</v>
      </c>
      <c r="B62" s="180">
        <v>1421</v>
      </c>
    </row>
    <row r="63" spans="1:2">
      <c r="A63" s="171" t="s">
        <v>81</v>
      </c>
      <c r="B63" s="180">
        <v>3542</v>
      </c>
    </row>
    <row r="64" spans="1:2">
      <c r="A64" s="171" t="s">
        <v>82</v>
      </c>
      <c r="B64" s="180">
        <v>76034</v>
      </c>
    </row>
    <row r="65" spans="1:2">
      <c r="A65" s="172" t="s">
        <v>83</v>
      </c>
      <c r="B65" s="181">
        <v>1270</v>
      </c>
    </row>
    <row r="66" spans="1:2">
      <c r="A66" s="172" t="s">
        <v>84</v>
      </c>
      <c r="B66" s="181">
        <v>2320</v>
      </c>
    </row>
    <row r="67" spans="1:2">
      <c r="A67" s="172" t="s">
        <v>85</v>
      </c>
      <c r="B67" s="181">
        <v>12440</v>
      </c>
    </row>
    <row r="68" spans="1:2">
      <c r="A68" s="172" t="s">
        <v>86</v>
      </c>
      <c r="B68" s="181">
        <v>7738</v>
      </c>
    </row>
    <row r="69" spans="1:2">
      <c r="A69" s="172" t="s">
        <v>87</v>
      </c>
      <c r="B69" s="181">
        <v>26572</v>
      </c>
    </row>
    <row r="70" spans="1:2">
      <c r="A70" s="172" t="s">
        <v>88</v>
      </c>
      <c r="B70" s="181">
        <v>1225</v>
      </c>
    </row>
    <row r="71" spans="1:2">
      <c r="A71" s="171" t="s">
        <v>89</v>
      </c>
      <c r="B71" s="180">
        <v>21681</v>
      </c>
    </row>
    <row r="72" spans="1:2">
      <c r="A72" s="171" t="s">
        <v>90</v>
      </c>
      <c r="B72" s="180">
        <v>10366</v>
      </c>
    </row>
    <row r="73" spans="1:2">
      <c r="A73" s="171" t="s">
        <v>91</v>
      </c>
      <c r="B73" s="180">
        <v>1282</v>
      </c>
    </row>
    <row r="74" spans="1:2">
      <c r="A74" s="171" t="s">
        <v>92</v>
      </c>
      <c r="B74" s="180">
        <v>3606</v>
      </c>
    </row>
    <row r="75" spans="1:2">
      <c r="A75" s="171" t="s">
        <v>93</v>
      </c>
      <c r="B75" s="180">
        <v>7521</v>
      </c>
    </row>
    <row r="76" spans="1:2">
      <c r="A76" s="171" t="s">
        <v>94</v>
      </c>
      <c r="B76" s="180">
        <v>1244</v>
      </c>
    </row>
    <row r="77" spans="1:2">
      <c r="A77" s="172" t="s">
        <v>95</v>
      </c>
      <c r="B77" s="181">
        <v>3022</v>
      </c>
    </row>
    <row r="78" spans="1:2">
      <c r="A78" s="172" t="s">
        <v>96</v>
      </c>
      <c r="B78" s="181">
        <v>13559</v>
      </c>
    </row>
    <row r="79" spans="1:2">
      <c r="A79" s="172" t="s">
        <v>97</v>
      </c>
      <c r="B79" s="181">
        <v>2155</v>
      </c>
    </row>
    <row r="80" spans="1:2">
      <c r="A80" s="172" t="s">
        <v>98</v>
      </c>
      <c r="B80" s="181">
        <v>10704</v>
      </c>
    </row>
    <row r="81" spans="1:2">
      <c r="A81" s="172" t="s">
        <v>99</v>
      </c>
      <c r="B81" s="181">
        <v>2433</v>
      </c>
    </row>
    <row r="82" spans="1:2">
      <c r="A82" s="172" t="s">
        <v>100</v>
      </c>
      <c r="B82" s="181">
        <v>5850</v>
      </c>
    </row>
    <row r="83" spans="1:2">
      <c r="A83" s="171" t="s">
        <v>101</v>
      </c>
      <c r="B83" s="180">
        <v>7512</v>
      </c>
    </row>
    <row r="84" spans="1:2">
      <c r="A84" s="171" t="s">
        <v>102</v>
      </c>
      <c r="B84" s="180">
        <v>12463</v>
      </c>
    </row>
    <row r="85" spans="1:2">
      <c r="A85" s="171" t="s">
        <v>103</v>
      </c>
      <c r="B85" s="180">
        <v>6099</v>
      </c>
    </row>
    <row r="86" spans="1:2">
      <c r="A86" s="171" t="s">
        <v>104</v>
      </c>
      <c r="B86" s="180">
        <v>3703</v>
      </c>
    </row>
    <row r="87" spans="1:2">
      <c r="A87" s="171" t="s">
        <v>105</v>
      </c>
      <c r="B87" s="180">
        <v>2583</v>
      </c>
    </row>
    <row r="88" spans="1:2">
      <c r="A88" s="171" t="s">
        <v>106</v>
      </c>
      <c r="B88" s="180">
        <v>6032</v>
      </c>
    </row>
    <row r="89" spans="1:2">
      <c r="A89" s="172" t="s">
        <v>107</v>
      </c>
      <c r="B89" s="181">
        <v>3332</v>
      </c>
    </row>
    <row r="90" spans="1:2">
      <c r="A90" s="172" t="s">
        <v>108</v>
      </c>
      <c r="B90" s="181">
        <v>6269</v>
      </c>
    </row>
    <row r="91" spans="1:2">
      <c r="A91" s="172" t="s">
        <v>109</v>
      </c>
      <c r="B91" s="181">
        <v>1169</v>
      </c>
    </row>
    <row r="92" spans="1:2">
      <c r="A92" s="172" t="s">
        <v>110</v>
      </c>
      <c r="B92" s="181">
        <v>3702</v>
      </c>
    </row>
    <row r="93" spans="1:2">
      <c r="A93" s="172" t="s">
        <v>111</v>
      </c>
      <c r="B93" s="181">
        <v>293</v>
      </c>
    </row>
    <row r="94" spans="1:2">
      <c r="A94" s="172" t="s">
        <v>112</v>
      </c>
      <c r="B94" s="181">
        <v>26932</v>
      </c>
    </row>
    <row r="95" spans="1:2">
      <c r="A95" s="171" t="s">
        <v>113</v>
      </c>
      <c r="B95" s="180">
        <v>3196</v>
      </c>
    </row>
    <row r="96" spans="1:2">
      <c r="A96" s="171" t="s">
        <v>114</v>
      </c>
      <c r="B96" s="180">
        <v>112557</v>
      </c>
    </row>
    <row r="97" spans="1:2">
      <c r="A97" s="171" t="s">
        <v>115</v>
      </c>
      <c r="B97" s="180">
        <v>1341</v>
      </c>
    </row>
    <row r="98" spans="1:2">
      <c r="A98" s="171" t="s">
        <v>116</v>
      </c>
      <c r="B98" s="180">
        <v>751</v>
      </c>
    </row>
    <row r="99" spans="1:2">
      <c r="A99" s="171" t="s">
        <v>117</v>
      </c>
      <c r="B99" s="180">
        <v>5956</v>
      </c>
    </row>
    <row r="100" spans="1:2">
      <c r="A100" s="171" t="s">
        <v>118</v>
      </c>
      <c r="B100" s="180">
        <v>8639</v>
      </c>
    </row>
    <row r="101" spans="1:2">
      <c r="A101" s="172" t="s">
        <v>119</v>
      </c>
      <c r="B101" s="181">
        <v>4876</v>
      </c>
    </row>
    <row r="102" spans="1:2">
      <c r="A102" s="172" t="s">
        <v>120</v>
      </c>
      <c r="B102" s="181">
        <v>6009</v>
      </c>
    </row>
    <row r="103" spans="1:2">
      <c r="A103" s="172" t="s">
        <v>121</v>
      </c>
      <c r="B103" s="181">
        <v>2833</v>
      </c>
    </row>
    <row r="104" spans="1:2">
      <c r="A104" s="172" t="s">
        <v>122</v>
      </c>
      <c r="B104" s="182">
        <v>1673</v>
      </c>
    </row>
    <row r="106" spans="1:2" ht="15.75" thickBot="1">
      <c r="B106" s="97"/>
    </row>
    <row r="107" spans="1:2" ht="15.75" thickTop="1"/>
  </sheetData>
  <sheetProtection algorithmName="SHA-512" hashValue="Q9Hw3ZIwNJYfaVbM2VLXcpGVpooFLf0XpJHc4OLNKL0KHwiK2X2Kojw8Y15hK2XbMAFMkgkx23hdMM7iHR/+Nw==" saltValue="8Tf/z4XcvF46j7RNTz9lLA==" spinCount="100000" sheet="1" objects="1" scenarios="1"/>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2B242-9888-4D3E-845C-C9131F2B73C7}">
  <dimension ref="A1:B107"/>
  <sheetViews>
    <sheetView topLeftCell="A70" workbookViewId="0">
      <selection activeCell="J106" sqref="J106"/>
    </sheetView>
  </sheetViews>
  <sheetFormatPr defaultRowHeight="15"/>
  <cols>
    <col min="1" max="1" width="22.5703125" style="98" customWidth="1"/>
    <col min="2" max="2" width="19.85546875" style="2" bestFit="1" customWidth="1"/>
    <col min="3" max="16384" width="9.140625" style="101"/>
  </cols>
  <sheetData>
    <row r="1" spans="1:2">
      <c r="A1" s="98" t="s">
        <v>180</v>
      </c>
      <c r="B1" s="2">
        <f>SUM(B3:B106)</f>
        <v>1900946</v>
      </c>
    </row>
    <row r="2" spans="1:2">
      <c r="A2" s="98" t="s">
        <v>276</v>
      </c>
      <c r="B2" s="2">
        <v>950473</v>
      </c>
    </row>
    <row r="3" spans="1:2" ht="15.75">
      <c r="A3" s="120" t="s">
        <v>171</v>
      </c>
      <c r="B3" s="156" t="str">
        <f>+'Changes to Update Template '!C22</f>
        <v>FY 2022 Total Contributions</v>
      </c>
    </row>
    <row r="4" spans="1:2">
      <c r="A4" s="96" t="s">
        <v>205</v>
      </c>
      <c r="B4" s="157">
        <v>0</v>
      </c>
    </row>
    <row r="5" spans="1:2">
      <c r="A5" s="171" t="s">
        <v>291</v>
      </c>
      <c r="B5" s="173">
        <v>13532</v>
      </c>
    </row>
    <row r="6" spans="1:2">
      <c r="A6" s="171" t="s">
        <v>292</v>
      </c>
      <c r="B6" s="173">
        <v>2452</v>
      </c>
    </row>
    <row r="7" spans="1:2">
      <c r="A7" s="171" t="s">
        <v>293</v>
      </c>
      <c r="B7" s="173">
        <v>1361</v>
      </c>
    </row>
    <row r="8" spans="1:2">
      <c r="A8" s="171" t="s">
        <v>294</v>
      </c>
      <c r="B8" s="173">
        <v>1442</v>
      </c>
    </row>
    <row r="9" spans="1:2">
      <c r="A9" s="171" t="s">
        <v>295</v>
      </c>
      <c r="B9" s="173">
        <v>2833</v>
      </c>
    </row>
    <row r="10" spans="1:2">
      <c r="A10" s="171" t="s">
        <v>296</v>
      </c>
      <c r="B10" s="173">
        <v>2733</v>
      </c>
    </row>
    <row r="11" spans="1:2">
      <c r="A11" s="172" t="s">
        <v>297</v>
      </c>
      <c r="B11" s="174">
        <v>3849</v>
      </c>
    </row>
    <row r="12" spans="1:2">
      <c r="A12" s="172" t="s">
        <v>298</v>
      </c>
      <c r="B12" s="174">
        <v>916</v>
      </c>
    </row>
    <row r="13" spans="1:2">
      <c r="A13" s="172" t="s">
        <v>299</v>
      </c>
      <c r="B13" s="174">
        <v>1869</v>
      </c>
    </row>
    <row r="14" spans="1:2">
      <c r="A14" s="172" t="s">
        <v>300</v>
      </c>
      <c r="B14" s="174">
        <v>18436</v>
      </c>
    </row>
    <row r="15" spans="1:2">
      <c r="A15" s="172" t="s">
        <v>301</v>
      </c>
      <c r="B15" s="174">
        <v>27497</v>
      </c>
    </row>
    <row r="16" spans="1:2">
      <c r="A16" s="172" t="s">
        <v>302</v>
      </c>
      <c r="B16" s="174">
        <v>8118</v>
      </c>
    </row>
    <row r="17" spans="1:2">
      <c r="A17" s="171" t="s">
        <v>303</v>
      </c>
      <c r="B17" s="173">
        <v>19690</v>
      </c>
    </row>
    <row r="18" spans="1:2">
      <c r="A18" s="171" t="s">
        <v>304</v>
      </c>
      <c r="B18" s="173">
        <v>5821</v>
      </c>
    </row>
    <row r="19" spans="1:2">
      <c r="A19" s="171" t="s">
        <v>305</v>
      </c>
      <c r="B19" s="173">
        <v>962</v>
      </c>
    </row>
    <row r="20" spans="1:2">
      <c r="A20" s="171" t="s">
        <v>306</v>
      </c>
      <c r="B20" s="173">
        <v>8627</v>
      </c>
    </row>
    <row r="21" spans="1:2">
      <c r="A21" s="171" t="s">
        <v>307</v>
      </c>
      <c r="B21" s="173">
        <v>1388</v>
      </c>
    </row>
    <row r="22" spans="1:2">
      <c r="A22" s="171" t="s">
        <v>308</v>
      </c>
      <c r="B22" s="173">
        <v>13551</v>
      </c>
    </row>
    <row r="23" spans="1:2">
      <c r="A23" s="172" t="s">
        <v>309</v>
      </c>
      <c r="B23" s="174">
        <v>6899</v>
      </c>
    </row>
    <row r="24" spans="1:2">
      <c r="A24" s="172" t="s">
        <v>310</v>
      </c>
      <c r="B24" s="174">
        <v>3237</v>
      </c>
    </row>
    <row r="25" spans="1:2">
      <c r="A25" s="172" t="s">
        <v>311</v>
      </c>
      <c r="B25" s="174">
        <v>1351</v>
      </c>
    </row>
    <row r="26" spans="1:2">
      <c r="A26" s="172" t="s">
        <v>312</v>
      </c>
      <c r="B26" s="174">
        <v>1406</v>
      </c>
    </row>
    <row r="27" spans="1:2">
      <c r="A27" s="172" t="s">
        <v>313</v>
      </c>
      <c r="B27" s="174">
        <v>7759</v>
      </c>
    </row>
    <row r="28" spans="1:2">
      <c r="A28" s="172" t="s">
        <v>314</v>
      </c>
      <c r="B28" s="174">
        <v>3734</v>
      </c>
    </row>
    <row r="29" spans="1:2">
      <c r="A29" s="171" t="s">
        <v>315</v>
      </c>
      <c r="B29" s="173">
        <v>9287</v>
      </c>
    </row>
    <row r="30" spans="1:2">
      <c r="A30" s="171" t="s">
        <v>316</v>
      </c>
      <c r="B30" s="173">
        <v>26875</v>
      </c>
    </row>
    <row r="31" spans="1:2">
      <c r="A31" s="171" t="s">
        <v>317</v>
      </c>
      <c r="B31" s="173">
        <v>3450</v>
      </c>
    </row>
    <row r="32" spans="1:2">
      <c r="A32" s="171" t="s">
        <v>318</v>
      </c>
      <c r="B32" s="173">
        <v>6795</v>
      </c>
    </row>
    <row r="33" spans="1:2">
      <c r="A33" s="171" t="s">
        <v>319</v>
      </c>
      <c r="B33" s="173">
        <v>11391</v>
      </c>
    </row>
    <row r="34" spans="1:2">
      <c r="A34" s="171" t="s">
        <v>320</v>
      </c>
      <c r="B34" s="173">
        <v>3469</v>
      </c>
    </row>
    <row r="35" spans="1:2">
      <c r="A35" s="172" t="s">
        <v>321</v>
      </c>
      <c r="B35" s="174">
        <v>3244</v>
      </c>
    </row>
    <row r="36" spans="1:2">
      <c r="A36" s="172" t="s">
        <v>322</v>
      </c>
      <c r="B36" s="174">
        <v>35914</v>
      </c>
    </row>
    <row r="37" spans="1:2">
      <c r="A37" s="172" t="s">
        <v>323</v>
      </c>
      <c r="B37" s="174">
        <v>3088</v>
      </c>
    </row>
    <row r="38" spans="1:2">
      <c r="A38" s="172" t="s">
        <v>324</v>
      </c>
      <c r="B38" s="174">
        <v>32699</v>
      </c>
    </row>
    <row r="39" spans="1:2">
      <c r="A39" s="172" t="s">
        <v>325</v>
      </c>
      <c r="B39" s="174">
        <v>5376</v>
      </c>
    </row>
    <row r="40" spans="1:2">
      <c r="A40" s="172" t="s">
        <v>326</v>
      </c>
      <c r="B40" s="174">
        <v>112317</v>
      </c>
    </row>
    <row r="41" spans="1:2">
      <c r="A41" s="171" t="s">
        <v>327</v>
      </c>
      <c r="B41" s="173">
        <v>709</v>
      </c>
    </row>
    <row r="42" spans="1:2">
      <c r="A42" s="171" t="s">
        <v>328</v>
      </c>
      <c r="B42" s="173">
        <v>912</v>
      </c>
    </row>
    <row r="43" spans="1:2">
      <c r="A43" s="171" t="s">
        <v>329</v>
      </c>
      <c r="B43" s="173">
        <v>3823</v>
      </c>
    </row>
    <row r="44" spans="1:2">
      <c r="A44" s="171" t="s">
        <v>330</v>
      </c>
      <c r="B44" s="173">
        <v>1043</v>
      </c>
    </row>
    <row r="45" spans="1:2">
      <c r="A45" s="171" t="s">
        <v>331</v>
      </c>
      <c r="B45" s="173">
        <v>39160</v>
      </c>
    </row>
    <row r="46" spans="1:2">
      <c r="A46" s="171" t="s">
        <v>332</v>
      </c>
      <c r="B46" s="173">
        <v>3274</v>
      </c>
    </row>
    <row r="47" spans="1:2">
      <c r="A47" s="172" t="s">
        <v>333</v>
      </c>
      <c r="B47" s="174">
        <v>10046</v>
      </c>
    </row>
    <row r="48" spans="1:2">
      <c r="A48" s="172" t="s">
        <v>334</v>
      </c>
      <c r="B48" s="174">
        <v>6542</v>
      </c>
    </row>
    <row r="49" spans="1:2">
      <c r="A49" s="172" t="s">
        <v>335</v>
      </c>
      <c r="B49" s="174">
        <v>11532</v>
      </c>
    </row>
    <row r="50" spans="1:2">
      <c r="A50" s="172" t="s">
        <v>336</v>
      </c>
      <c r="B50" s="174">
        <v>1460</v>
      </c>
    </row>
    <row r="51" spans="1:2">
      <c r="A51" s="172" t="s">
        <v>337</v>
      </c>
      <c r="B51" s="174">
        <v>3905</v>
      </c>
    </row>
    <row r="52" spans="1:2">
      <c r="A52" s="172" t="s">
        <v>338</v>
      </c>
      <c r="B52" s="174">
        <v>366</v>
      </c>
    </row>
    <row r="53" spans="1:2">
      <c r="A53" s="171" t="s">
        <v>339</v>
      </c>
      <c r="B53" s="173">
        <v>17272</v>
      </c>
    </row>
    <row r="54" spans="1:2">
      <c r="A54" s="171" t="s">
        <v>340</v>
      </c>
      <c r="B54" s="173">
        <v>5369</v>
      </c>
    </row>
    <row r="55" spans="1:2">
      <c r="A55" s="171" t="s">
        <v>341</v>
      </c>
      <c r="B55" s="173">
        <v>19644</v>
      </c>
    </row>
    <row r="56" spans="1:2">
      <c r="A56" s="171" t="s">
        <v>342</v>
      </c>
      <c r="B56" s="173">
        <v>673</v>
      </c>
    </row>
    <row r="57" spans="1:2">
      <c r="A57" s="171" t="s">
        <v>343</v>
      </c>
      <c r="B57" s="173">
        <v>4780</v>
      </c>
    </row>
    <row r="58" spans="1:2">
      <c r="A58" s="171" t="s">
        <v>344</v>
      </c>
      <c r="B58" s="173">
        <v>2929</v>
      </c>
    </row>
    <row r="59" spans="1:2">
      <c r="A59" s="171" t="s">
        <v>345</v>
      </c>
      <c r="B59" s="173">
        <v>7779</v>
      </c>
    </row>
    <row r="60" spans="1:2">
      <c r="A60" s="171" t="s">
        <v>346</v>
      </c>
      <c r="B60" s="173">
        <v>3202</v>
      </c>
    </row>
    <row r="61" spans="1:2">
      <c r="A61" s="171" t="s">
        <v>347</v>
      </c>
      <c r="B61" s="173">
        <v>4774</v>
      </c>
    </row>
    <row r="62" spans="1:2">
      <c r="A62" s="171" t="s">
        <v>348</v>
      </c>
      <c r="B62" s="173">
        <v>1477</v>
      </c>
    </row>
    <row r="63" spans="1:2">
      <c r="A63" s="171" t="s">
        <v>349</v>
      </c>
      <c r="B63" s="173">
        <v>3322</v>
      </c>
    </row>
    <row r="64" spans="1:2">
      <c r="A64" s="171" t="s">
        <v>350</v>
      </c>
      <c r="B64" s="173">
        <v>63587</v>
      </c>
    </row>
    <row r="65" spans="1:2">
      <c r="A65" s="172" t="s">
        <v>351</v>
      </c>
      <c r="B65" s="174">
        <v>1292</v>
      </c>
    </row>
    <row r="66" spans="1:2">
      <c r="A66" s="172" t="s">
        <v>352</v>
      </c>
      <c r="B66" s="174">
        <v>2031</v>
      </c>
    </row>
    <row r="67" spans="1:2">
      <c r="A67" s="172" t="s">
        <v>353</v>
      </c>
      <c r="B67" s="174">
        <v>10795</v>
      </c>
    </row>
    <row r="68" spans="1:2">
      <c r="A68" s="172" t="s">
        <v>354</v>
      </c>
      <c r="B68" s="174">
        <v>7305</v>
      </c>
    </row>
    <row r="69" spans="1:2">
      <c r="A69" s="172" t="s">
        <v>355</v>
      </c>
      <c r="B69" s="174">
        <v>21861</v>
      </c>
    </row>
    <row r="70" spans="1:2">
      <c r="A70" s="172" t="s">
        <v>356</v>
      </c>
      <c r="B70" s="174">
        <v>1285</v>
      </c>
    </row>
    <row r="71" spans="1:2">
      <c r="A71" s="171" t="s">
        <v>357</v>
      </c>
      <c r="B71" s="173">
        <v>19343</v>
      </c>
    </row>
    <row r="72" spans="1:2">
      <c r="A72" s="171" t="s">
        <v>358</v>
      </c>
      <c r="B72" s="173">
        <v>9620</v>
      </c>
    </row>
    <row r="73" spans="1:2">
      <c r="A73" s="171" t="s">
        <v>359</v>
      </c>
      <c r="B73" s="173">
        <v>1189</v>
      </c>
    </row>
    <row r="74" spans="1:2">
      <c r="A74" s="171" t="s">
        <v>360</v>
      </c>
      <c r="B74" s="173">
        <v>3304</v>
      </c>
    </row>
    <row r="75" spans="1:2">
      <c r="A75" s="171" t="s">
        <v>361</v>
      </c>
      <c r="B75" s="173">
        <v>5908</v>
      </c>
    </row>
    <row r="76" spans="1:2">
      <c r="A76" s="171" t="s">
        <v>362</v>
      </c>
      <c r="B76" s="173">
        <v>1122</v>
      </c>
    </row>
    <row r="77" spans="1:2">
      <c r="A77" s="172" t="s">
        <v>363</v>
      </c>
      <c r="B77" s="174">
        <v>2878</v>
      </c>
    </row>
    <row r="78" spans="1:2">
      <c r="A78" s="172" t="s">
        <v>364</v>
      </c>
      <c r="B78" s="174">
        <v>12407</v>
      </c>
    </row>
    <row r="79" spans="1:2">
      <c r="A79" s="172" t="s">
        <v>365</v>
      </c>
      <c r="B79" s="174">
        <v>2080</v>
      </c>
    </row>
    <row r="80" spans="1:2">
      <c r="A80" s="172" t="s">
        <v>366</v>
      </c>
      <c r="B80" s="174">
        <v>9841</v>
      </c>
    </row>
    <row r="81" spans="1:2">
      <c r="A81" s="172" t="s">
        <v>367</v>
      </c>
      <c r="B81" s="174">
        <v>2320</v>
      </c>
    </row>
    <row r="82" spans="1:2">
      <c r="A82" s="172" t="s">
        <v>368</v>
      </c>
      <c r="B82" s="174">
        <v>6837</v>
      </c>
    </row>
    <row r="83" spans="1:2">
      <c r="A83" s="171" t="s">
        <v>369</v>
      </c>
      <c r="B83" s="173">
        <v>7297</v>
      </c>
    </row>
    <row r="84" spans="1:2">
      <c r="A84" s="171" t="s">
        <v>370</v>
      </c>
      <c r="B84" s="173">
        <v>11796</v>
      </c>
    </row>
    <row r="85" spans="1:2">
      <c r="A85" s="171" t="s">
        <v>371</v>
      </c>
      <c r="B85" s="173">
        <v>5750</v>
      </c>
    </row>
    <row r="86" spans="1:2">
      <c r="A86" s="171" t="s">
        <v>372</v>
      </c>
      <c r="B86" s="173">
        <v>3924</v>
      </c>
    </row>
    <row r="87" spans="1:2">
      <c r="A87" s="171" t="s">
        <v>373</v>
      </c>
      <c r="B87" s="173">
        <v>2564</v>
      </c>
    </row>
    <row r="88" spans="1:2">
      <c r="A88" s="171" t="s">
        <v>374</v>
      </c>
      <c r="B88" s="173">
        <v>5425</v>
      </c>
    </row>
    <row r="89" spans="1:2">
      <c r="A89" s="172" t="s">
        <v>375</v>
      </c>
      <c r="B89" s="174">
        <v>2997</v>
      </c>
    </row>
    <row r="90" spans="1:2">
      <c r="A90" s="172" t="s">
        <v>376</v>
      </c>
      <c r="B90" s="174">
        <v>5995</v>
      </c>
    </row>
    <row r="91" spans="1:2">
      <c r="A91" s="172" t="s">
        <v>377</v>
      </c>
      <c r="B91" s="174">
        <v>2814</v>
      </c>
    </row>
    <row r="92" spans="1:2">
      <c r="A92" s="172" t="s">
        <v>378</v>
      </c>
      <c r="B92" s="174">
        <v>3780</v>
      </c>
    </row>
    <row r="93" spans="1:2">
      <c r="A93" s="172" t="s">
        <v>379</v>
      </c>
      <c r="B93" s="174">
        <v>286</v>
      </c>
    </row>
    <row r="94" spans="1:2">
      <c r="A94" s="172" t="s">
        <v>380</v>
      </c>
      <c r="B94" s="174">
        <v>22118</v>
      </c>
    </row>
    <row r="95" spans="1:2">
      <c r="A95" s="171" t="s">
        <v>381</v>
      </c>
      <c r="B95" s="173">
        <v>2627</v>
      </c>
    </row>
    <row r="96" spans="1:2">
      <c r="A96" s="171" t="s">
        <v>382</v>
      </c>
      <c r="B96" s="173">
        <v>92330</v>
      </c>
    </row>
    <row r="97" spans="1:2">
      <c r="A97" s="171" t="s">
        <v>383</v>
      </c>
      <c r="B97" s="173">
        <v>1335</v>
      </c>
    </row>
    <row r="98" spans="1:2">
      <c r="A98" s="171" t="s">
        <v>384</v>
      </c>
      <c r="B98" s="173">
        <v>699</v>
      </c>
    </row>
    <row r="99" spans="1:2">
      <c r="A99" s="171" t="s">
        <v>385</v>
      </c>
      <c r="B99" s="173">
        <v>5357</v>
      </c>
    </row>
    <row r="100" spans="1:2">
      <c r="A100" s="171" t="s">
        <v>386</v>
      </c>
      <c r="B100" s="173">
        <v>7865</v>
      </c>
    </row>
    <row r="101" spans="1:2">
      <c r="A101" s="172" t="s">
        <v>387</v>
      </c>
      <c r="B101" s="174">
        <v>4994</v>
      </c>
    </row>
    <row r="102" spans="1:2">
      <c r="A102" s="172" t="s">
        <v>388</v>
      </c>
      <c r="B102" s="174">
        <v>3998</v>
      </c>
    </row>
    <row r="103" spans="1:2">
      <c r="A103" s="172" t="s">
        <v>389</v>
      </c>
      <c r="B103" s="174">
        <v>2610</v>
      </c>
    </row>
    <row r="104" spans="1:2">
      <c r="A104" s="172" t="s">
        <v>390</v>
      </c>
      <c r="B104" s="175">
        <v>1546</v>
      </c>
    </row>
    <row r="106" spans="1:2" ht="15.75" thickBot="1">
      <c r="B106" s="97">
        <f>SUM(B5:B104)</f>
        <v>950473</v>
      </c>
    </row>
    <row r="107" spans="1:2" ht="15.75" thickTop="1"/>
  </sheetData>
  <sheetProtection algorithmName="SHA-512" hashValue="+m+BCH5dJY8J2K6eQsBTKHV0BBwBZ1b6CIpZhpaCIbquAlloaELTIOtXtJ49luJ7dOpNtEOkn9Kt+Yv3Te3ozA==" saltValue="ML5UuCaSRgmfXbR/03SxkA==" spinCount="100000" sheet="1" objects="1" scenarios="1"/>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0E07E-AC94-4804-9B71-40D05F274E31}">
  <dimension ref="A1:B105"/>
  <sheetViews>
    <sheetView workbookViewId="0">
      <selection activeCell="G50" activeCellId="1" sqref="C8 G50"/>
    </sheetView>
  </sheetViews>
  <sheetFormatPr defaultRowHeight="15"/>
  <cols>
    <col min="1" max="1" width="22.5703125" style="98" customWidth="1"/>
    <col min="2" max="2" width="19.85546875" style="101" bestFit="1" customWidth="1"/>
  </cols>
  <sheetData>
    <row r="1" spans="1:2" ht="15.75">
      <c r="A1" s="120" t="s">
        <v>171</v>
      </c>
      <c r="B1" s="120" t="s">
        <v>213</v>
      </c>
    </row>
    <row r="2" spans="1:2">
      <c r="A2" s="96" t="s">
        <v>205</v>
      </c>
      <c r="B2" s="100">
        <v>0</v>
      </c>
    </row>
    <row r="3" spans="1:2">
      <c r="A3" s="99" t="s">
        <v>24</v>
      </c>
      <c r="B3" s="2">
        <v>13482.764999999999</v>
      </c>
    </row>
    <row r="4" spans="1:2">
      <c r="A4" s="99" t="s">
        <v>25</v>
      </c>
      <c r="B4" s="2">
        <v>2440.0849999999996</v>
      </c>
    </row>
    <row r="5" spans="1:2">
      <c r="A5" s="99" t="s">
        <v>26</v>
      </c>
      <c r="B5" s="2">
        <v>1283.9748999999999</v>
      </c>
    </row>
    <row r="6" spans="1:2">
      <c r="A6" s="99" t="s">
        <v>27</v>
      </c>
      <c r="B6" s="2">
        <v>1481.0524999999998</v>
      </c>
    </row>
    <row r="7" spans="1:2">
      <c r="A7" s="99" t="s">
        <v>28</v>
      </c>
      <c r="B7" s="2">
        <v>2970.8982500000002</v>
      </c>
    </row>
    <row r="8" spans="1:2">
      <c r="A8" s="99" t="s">
        <v>29</v>
      </c>
      <c r="B8" s="2">
        <v>3546.2579000000001</v>
      </c>
    </row>
    <row r="9" spans="1:2">
      <c r="A9" s="99" t="s">
        <v>30</v>
      </c>
      <c r="B9" s="2">
        <v>3927.92875</v>
      </c>
    </row>
    <row r="10" spans="1:2">
      <c r="A10" s="99" t="s">
        <v>31</v>
      </c>
      <c r="B10" s="2">
        <v>1002.4692500000001</v>
      </c>
    </row>
    <row r="11" spans="1:2">
      <c r="A11" s="99" t="s">
        <v>32</v>
      </c>
      <c r="B11" s="2">
        <v>2107.9267999999997</v>
      </c>
    </row>
    <row r="12" spans="1:2">
      <c r="A12" s="99" t="s">
        <v>33</v>
      </c>
      <c r="B12" s="2">
        <v>21497.783749999999</v>
      </c>
    </row>
    <row r="13" spans="1:2">
      <c r="A13" s="99" t="s">
        <v>34</v>
      </c>
      <c r="B13" s="2">
        <v>27204.144499999995</v>
      </c>
    </row>
    <row r="14" spans="1:2">
      <c r="A14" s="99" t="s">
        <v>35</v>
      </c>
      <c r="B14" s="2">
        <v>11140.987249999998</v>
      </c>
    </row>
    <row r="15" spans="1:2">
      <c r="A15" s="99" t="s">
        <v>36</v>
      </c>
      <c r="B15" s="2">
        <v>19515.62125</v>
      </c>
    </row>
    <row r="16" spans="1:2">
      <c r="A16" s="99" t="s">
        <v>37</v>
      </c>
      <c r="B16" s="2">
        <v>5877.825499999999</v>
      </c>
    </row>
    <row r="17" spans="1:2">
      <c r="A17" s="99" t="s">
        <v>38</v>
      </c>
      <c r="B17" s="2">
        <v>959.56595000000004</v>
      </c>
    </row>
    <row r="18" spans="1:2">
      <c r="A18" s="99" t="s">
        <v>39</v>
      </c>
      <c r="B18" s="2">
        <v>9125.1249999999982</v>
      </c>
    </row>
    <row r="19" spans="1:2">
      <c r="A19" s="99" t="s">
        <v>40</v>
      </c>
      <c r="B19" s="2">
        <v>1030.56925</v>
      </c>
    </row>
    <row r="20" spans="1:2">
      <c r="A20" s="99" t="s">
        <v>41</v>
      </c>
      <c r="B20" s="2">
        <v>13849.267250000001</v>
      </c>
    </row>
    <row r="21" spans="1:2">
      <c r="A21" s="99" t="s">
        <v>42</v>
      </c>
      <c r="B21" s="2">
        <v>7514.2037500000006</v>
      </c>
    </row>
    <row r="22" spans="1:2">
      <c r="A22" s="99" t="s">
        <v>43</v>
      </c>
      <c r="B22" s="2">
        <v>3424.2715000000003</v>
      </c>
    </row>
    <row r="23" spans="1:2">
      <c r="A23" s="99" t="s">
        <v>44</v>
      </c>
      <c r="B23" s="2">
        <v>1360.6775</v>
      </c>
    </row>
    <row r="24" spans="1:2">
      <c r="A24" s="99" t="s">
        <v>45</v>
      </c>
      <c r="B24" s="2">
        <v>1421.9937500000001</v>
      </c>
    </row>
    <row r="25" spans="1:2">
      <c r="A25" s="99" t="s">
        <v>46</v>
      </c>
      <c r="B25" s="2">
        <v>6897.4689999999991</v>
      </c>
    </row>
    <row r="26" spans="1:2">
      <c r="A26" s="99" t="s">
        <v>47</v>
      </c>
      <c r="B26" s="2">
        <v>3820.1875</v>
      </c>
    </row>
    <row r="27" spans="1:2">
      <c r="A27" s="99" t="s">
        <v>48</v>
      </c>
      <c r="B27" s="2">
        <v>7458.133499999999</v>
      </c>
    </row>
    <row r="28" spans="1:2">
      <c r="A28" s="99" t="s">
        <v>49</v>
      </c>
      <c r="B28" s="2">
        <v>25296.907499999998</v>
      </c>
    </row>
    <row r="29" spans="1:2">
      <c r="A29" s="99" t="s">
        <v>50</v>
      </c>
      <c r="B29" s="2">
        <v>3443.3462500000005</v>
      </c>
    </row>
    <row r="30" spans="1:2">
      <c r="A30" s="99" t="s">
        <v>51</v>
      </c>
      <c r="B30" s="2">
        <v>7282.0716499999999</v>
      </c>
    </row>
    <row r="31" spans="1:2">
      <c r="A31" s="99" t="s">
        <v>52</v>
      </c>
      <c r="B31" s="2">
        <v>11323.280999999999</v>
      </c>
    </row>
    <row r="32" spans="1:2">
      <c r="A32" s="99" t="s">
        <v>53</v>
      </c>
      <c r="B32" s="2">
        <v>3239.0137500000005</v>
      </c>
    </row>
    <row r="33" spans="1:2">
      <c r="A33" s="99" t="s">
        <v>54</v>
      </c>
      <c r="B33" s="2">
        <v>3264.6512499999999</v>
      </c>
    </row>
    <row r="34" spans="1:2">
      <c r="A34" s="99" t="s">
        <v>55</v>
      </c>
      <c r="B34" s="2">
        <v>26373.027500000004</v>
      </c>
    </row>
    <row r="35" spans="1:2">
      <c r="A35" s="99" t="s">
        <v>56</v>
      </c>
      <c r="B35" s="2">
        <v>3114.6640000000002</v>
      </c>
    </row>
    <row r="36" spans="1:2">
      <c r="A36" s="99" t="s">
        <v>57</v>
      </c>
      <c r="B36" s="2">
        <v>32349.714599999999</v>
      </c>
    </row>
    <row r="37" spans="1:2">
      <c r="A37" s="99" t="s">
        <v>58</v>
      </c>
      <c r="B37" s="2">
        <v>5341.4320000000007</v>
      </c>
    </row>
    <row r="38" spans="1:2">
      <c r="A38" s="99" t="s">
        <v>59</v>
      </c>
      <c r="B38" s="2">
        <v>6719.3447500000002</v>
      </c>
    </row>
    <row r="39" spans="1:2">
      <c r="A39" s="99" t="s">
        <v>60</v>
      </c>
      <c r="B39" s="2">
        <v>767.98249999999985</v>
      </c>
    </row>
    <row r="40" spans="1:2">
      <c r="A40" s="99" t="s">
        <v>61</v>
      </c>
      <c r="B40" s="2">
        <v>652.09699999999998</v>
      </c>
    </row>
    <row r="41" spans="1:2">
      <c r="A41" s="99" t="s">
        <v>62</v>
      </c>
      <c r="B41" s="2">
        <v>4037.92</v>
      </c>
    </row>
    <row r="42" spans="1:2">
      <c r="A42" s="99" t="s">
        <v>63</v>
      </c>
      <c r="B42" s="2">
        <v>898.04010000000005</v>
      </c>
    </row>
    <row r="43" spans="1:2">
      <c r="A43" s="99" t="s">
        <v>64</v>
      </c>
      <c r="B43" s="2">
        <v>36352.84145</v>
      </c>
    </row>
    <row r="44" spans="1:2">
      <c r="A44" s="99" t="s">
        <v>65</v>
      </c>
      <c r="B44" s="2">
        <v>3556.1001000000001</v>
      </c>
    </row>
    <row r="45" spans="1:2">
      <c r="A45" s="99" t="s">
        <v>66</v>
      </c>
      <c r="B45" s="2">
        <v>10268.953</v>
      </c>
    </row>
    <row r="46" spans="1:2">
      <c r="A46" s="99" t="s">
        <v>179</v>
      </c>
      <c r="B46" s="2">
        <v>6634.9162500000002</v>
      </c>
    </row>
    <row r="47" spans="1:2">
      <c r="A47" s="99" t="s">
        <v>67</v>
      </c>
      <c r="B47" s="2">
        <v>11871.449949999998</v>
      </c>
    </row>
    <row r="48" spans="1:2">
      <c r="A48" s="99" t="s">
        <v>68</v>
      </c>
      <c r="B48" s="2">
        <v>1473.2437500000001</v>
      </c>
    </row>
    <row r="49" spans="1:2">
      <c r="A49" s="99" t="s">
        <v>69</v>
      </c>
      <c r="B49" s="2">
        <v>4448.2900000000009</v>
      </c>
    </row>
    <row r="50" spans="1:2">
      <c r="A50" s="99" t="s">
        <v>70</v>
      </c>
      <c r="B50" s="2">
        <v>383.911</v>
      </c>
    </row>
    <row r="51" spans="1:2">
      <c r="A51" s="99" t="s">
        <v>71</v>
      </c>
      <c r="B51" s="2">
        <v>17375.938999999998</v>
      </c>
    </row>
    <row r="52" spans="1:2">
      <c r="A52" s="99" t="s">
        <v>72</v>
      </c>
      <c r="B52" s="2">
        <v>5262.3724999999995</v>
      </c>
    </row>
    <row r="53" spans="1:2">
      <c r="A53" s="99" t="s">
        <v>73</v>
      </c>
      <c r="B53" s="2">
        <v>18730.425000000003</v>
      </c>
    </row>
    <row r="54" spans="1:2">
      <c r="A54" s="99" t="s">
        <v>74</v>
      </c>
      <c r="B54" s="2">
        <v>696.44624999999996</v>
      </c>
    </row>
    <row r="55" spans="1:2">
      <c r="A55" s="99" t="s">
        <v>75</v>
      </c>
      <c r="B55" s="2">
        <v>4792.6726499999995</v>
      </c>
    </row>
    <row r="56" spans="1:2">
      <c r="A56" s="99" t="s">
        <v>76</v>
      </c>
      <c r="B56" s="2">
        <v>3014.7200000000003</v>
      </c>
    </row>
    <row r="57" spans="1:2">
      <c r="A57" s="99" t="s">
        <v>77</v>
      </c>
      <c r="B57" s="2">
        <v>8164.2859999999991</v>
      </c>
    </row>
    <row r="58" spans="1:2">
      <c r="A58" s="99" t="s">
        <v>78</v>
      </c>
      <c r="B58" s="2">
        <v>3727.2397500000006</v>
      </c>
    </row>
    <row r="59" spans="1:2">
      <c r="A59" s="99" t="s">
        <v>79</v>
      </c>
      <c r="B59" s="2">
        <v>4718.9162499999993</v>
      </c>
    </row>
    <row r="60" spans="1:2">
      <c r="A60" s="99" t="s">
        <v>80</v>
      </c>
      <c r="B60" s="2">
        <v>1443.0037500000003</v>
      </c>
    </row>
    <row r="61" spans="1:2">
      <c r="A61" s="99" t="s">
        <v>81</v>
      </c>
      <c r="B61" s="2">
        <v>3135.8501000000001</v>
      </c>
    </row>
    <row r="62" spans="1:2">
      <c r="A62" s="99" t="s">
        <v>82</v>
      </c>
      <c r="B62" s="2">
        <v>65847.099400000006</v>
      </c>
    </row>
    <row r="63" spans="1:2">
      <c r="A63" s="99" t="s">
        <v>83</v>
      </c>
      <c r="B63" s="2">
        <v>1322.9519999999998</v>
      </c>
    </row>
    <row r="64" spans="1:2">
      <c r="A64" s="99" t="s">
        <v>84</v>
      </c>
      <c r="B64" s="2">
        <v>2164.59</v>
      </c>
    </row>
    <row r="65" spans="1:2">
      <c r="A65" s="99" t="s">
        <v>85</v>
      </c>
      <c r="B65" s="2">
        <v>11104.101999999999</v>
      </c>
    </row>
    <row r="66" spans="1:2">
      <c r="A66" s="99" t="s">
        <v>86</v>
      </c>
      <c r="B66" s="2">
        <v>7291.0715</v>
      </c>
    </row>
    <row r="67" spans="1:2">
      <c r="A67" s="99" t="s">
        <v>87</v>
      </c>
      <c r="B67" s="2">
        <v>22503.361499999995</v>
      </c>
    </row>
    <row r="68" spans="1:2">
      <c r="A68" s="99" t="s">
        <v>88</v>
      </c>
      <c r="B68" s="2">
        <v>1216.6200000000001</v>
      </c>
    </row>
    <row r="69" spans="1:2">
      <c r="A69" s="99" t="s">
        <v>89</v>
      </c>
      <c r="B69" s="2">
        <v>19320.12</v>
      </c>
    </row>
    <row r="70" spans="1:2">
      <c r="A70" s="99" t="s">
        <v>90</v>
      </c>
      <c r="B70" s="2">
        <v>9645.4420499999997</v>
      </c>
    </row>
    <row r="71" spans="1:2">
      <c r="A71" s="99" t="s">
        <v>91</v>
      </c>
      <c r="B71" s="2">
        <v>1155.7112499999998</v>
      </c>
    </row>
    <row r="72" spans="1:2">
      <c r="A72" s="99" t="s">
        <v>92</v>
      </c>
      <c r="B72" s="2">
        <v>3442.8365000000003</v>
      </c>
    </row>
    <row r="73" spans="1:2">
      <c r="A73" s="99" t="s">
        <v>93</v>
      </c>
      <c r="B73" s="2">
        <v>6168.3699500000002</v>
      </c>
    </row>
    <row r="74" spans="1:2">
      <c r="A74" s="99" t="s">
        <v>94</v>
      </c>
      <c r="B74" s="2">
        <v>1175.9237499999999</v>
      </c>
    </row>
    <row r="75" spans="1:2">
      <c r="A75" s="99" t="s">
        <v>95</v>
      </c>
      <c r="B75" s="2">
        <v>2992.8304499999995</v>
      </c>
    </row>
    <row r="76" spans="1:2">
      <c r="A76" s="99" t="s">
        <v>96</v>
      </c>
      <c r="B76" s="2">
        <v>12322.115749999999</v>
      </c>
    </row>
    <row r="77" spans="1:2">
      <c r="A77" s="99" t="s">
        <v>97</v>
      </c>
      <c r="B77" s="2">
        <v>2330.5975000000003</v>
      </c>
    </row>
    <row r="78" spans="1:2">
      <c r="A78" s="99" t="s">
        <v>98</v>
      </c>
      <c r="B78" s="2">
        <v>10063.735050000001</v>
      </c>
    </row>
    <row r="79" spans="1:2">
      <c r="A79" s="99" t="s">
        <v>99</v>
      </c>
      <c r="B79" s="2">
        <v>2613.4874000000004</v>
      </c>
    </row>
    <row r="80" spans="1:2">
      <c r="A80" s="99" t="s">
        <v>100</v>
      </c>
      <c r="B80" s="2">
        <v>6873.204999999999</v>
      </c>
    </row>
    <row r="81" spans="1:2">
      <c r="A81" s="99" t="s">
        <v>101</v>
      </c>
      <c r="B81" s="2">
        <v>7220.8297999999995</v>
      </c>
    </row>
    <row r="82" spans="1:2">
      <c r="A82" s="99" t="s">
        <v>102</v>
      </c>
      <c r="B82" s="2">
        <v>11688.815000000001</v>
      </c>
    </row>
    <row r="83" spans="1:2">
      <c r="A83" s="99" t="s">
        <v>103</v>
      </c>
      <c r="B83" s="2">
        <v>5790.3524999999991</v>
      </c>
    </row>
    <row r="84" spans="1:2">
      <c r="A84" s="99" t="s">
        <v>104</v>
      </c>
      <c r="B84" s="2">
        <v>4050.2200000000003</v>
      </c>
    </row>
    <row r="85" spans="1:2">
      <c r="A85" s="99" t="s">
        <v>105</v>
      </c>
      <c r="B85" s="2">
        <v>2384.2337500000003</v>
      </c>
    </row>
    <row r="86" spans="1:2">
      <c r="A86" s="99" t="s">
        <v>106</v>
      </c>
      <c r="B86" s="2">
        <v>5349.2500500000006</v>
      </c>
    </row>
    <row r="87" spans="1:2">
      <c r="A87" s="99" t="s">
        <v>107</v>
      </c>
      <c r="B87" s="2">
        <v>3105.5450000000001</v>
      </c>
    </row>
    <row r="88" spans="1:2">
      <c r="A88" s="99" t="s">
        <v>108</v>
      </c>
      <c r="B88" s="2">
        <v>6536.1050999999998</v>
      </c>
    </row>
    <row r="89" spans="1:2">
      <c r="A89" s="99" t="s">
        <v>109</v>
      </c>
      <c r="B89" s="2">
        <v>2646.4855000000002</v>
      </c>
    </row>
    <row r="90" spans="1:2">
      <c r="A90" s="99" t="s">
        <v>110</v>
      </c>
      <c r="B90" s="2">
        <v>3135.4512500000001</v>
      </c>
    </row>
    <row r="91" spans="1:2">
      <c r="A91" s="99" t="s">
        <v>111</v>
      </c>
      <c r="B91" s="2">
        <v>272.89500000000004</v>
      </c>
    </row>
    <row r="92" spans="1:2">
      <c r="A92" s="99" t="s">
        <v>112</v>
      </c>
      <c r="B92" s="2">
        <v>21408.869500000001</v>
      </c>
    </row>
    <row r="93" spans="1:2">
      <c r="A93" s="99" t="s">
        <v>113</v>
      </c>
      <c r="B93" s="2">
        <v>3128.5225000000005</v>
      </c>
    </row>
    <row r="94" spans="1:2">
      <c r="A94" s="99" t="s">
        <v>114</v>
      </c>
      <c r="B94" s="2">
        <v>106487.9755</v>
      </c>
    </row>
    <row r="95" spans="1:2">
      <c r="A95" s="99" t="s">
        <v>115</v>
      </c>
      <c r="B95" s="2">
        <v>1238.7779999999998</v>
      </c>
    </row>
    <row r="96" spans="1:2">
      <c r="A96" s="99" t="s">
        <v>116</v>
      </c>
      <c r="B96" s="2">
        <v>732.16</v>
      </c>
    </row>
    <row r="97" spans="1:2">
      <c r="A97" s="99" t="s">
        <v>117</v>
      </c>
      <c r="B97" s="2">
        <v>5272.7102999999997</v>
      </c>
    </row>
    <row r="98" spans="1:2">
      <c r="A98" s="99" t="s">
        <v>118</v>
      </c>
      <c r="B98" s="2">
        <v>8160.7922500000004</v>
      </c>
    </row>
    <row r="99" spans="1:2">
      <c r="A99" s="99" t="s">
        <v>119</v>
      </c>
      <c r="B99" s="2">
        <v>5104.9487499999996</v>
      </c>
    </row>
    <row r="100" spans="1:2">
      <c r="A100" s="99" t="s">
        <v>120</v>
      </c>
      <c r="B100" s="2">
        <v>3806.6699999999996</v>
      </c>
    </row>
    <row r="101" spans="1:2">
      <c r="A101" s="99" t="s">
        <v>121</v>
      </c>
      <c r="B101" s="2">
        <v>2568.0700000000002</v>
      </c>
    </row>
    <row r="102" spans="1:2">
      <c r="A102" s="99" t="s">
        <v>122</v>
      </c>
      <c r="B102" s="2">
        <v>1638.2400000000002</v>
      </c>
    </row>
    <row r="103" spans="1:2">
      <c r="B103" s="2"/>
    </row>
    <row r="104" spans="1:2" ht="15.75" thickBot="1">
      <c r="B104" s="97">
        <f>SUM(B3:B102)</f>
        <v>855778.34594999976</v>
      </c>
    </row>
    <row r="105" spans="1:2" ht="15.75" thickTop="1"/>
  </sheetData>
  <sheetProtection password="CEAA" sheet="1" objects="1" scenarios="1"/>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4"/>
  <sheetViews>
    <sheetView workbookViewId="0">
      <selection activeCell="G50" activeCellId="1" sqref="C8 G50"/>
    </sheetView>
  </sheetViews>
  <sheetFormatPr defaultRowHeight="15"/>
  <cols>
    <col min="1" max="1" width="18.140625" bestFit="1" customWidth="1"/>
    <col min="2" max="2" width="19.28515625" style="2" bestFit="1" customWidth="1"/>
  </cols>
  <sheetData>
    <row r="1" spans="1:2">
      <c r="A1" s="9" t="s">
        <v>177</v>
      </c>
      <c r="B1" s="41" t="s">
        <v>178</v>
      </c>
    </row>
    <row r="2" spans="1:2" s="94" customFormat="1">
      <c r="A2" s="94" t="s">
        <v>205</v>
      </c>
      <c r="B2" s="95">
        <v>0</v>
      </c>
    </row>
    <row r="3" spans="1:2">
      <c r="A3" t="s">
        <v>24</v>
      </c>
      <c r="B3" s="2">
        <v>13480.741249999997</v>
      </c>
    </row>
    <row r="4" spans="1:2">
      <c r="A4" t="s">
        <v>25</v>
      </c>
      <c r="B4" s="2">
        <v>2406.7162499999999</v>
      </c>
    </row>
    <row r="5" spans="1:2">
      <c r="A5" t="s">
        <v>26</v>
      </c>
      <c r="B5" s="2">
        <v>1275.2192499999999</v>
      </c>
    </row>
    <row r="6" spans="1:2">
      <c r="A6" t="s">
        <v>27</v>
      </c>
      <c r="B6" s="2">
        <v>1460.4832999999999</v>
      </c>
    </row>
    <row r="7" spans="1:2">
      <c r="A7" t="s">
        <v>28</v>
      </c>
      <c r="B7" s="2">
        <v>2983.7332500000002</v>
      </c>
    </row>
    <row r="8" spans="1:2">
      <c r="A8" t="s">
        <v>29</v>
      </c>
      <c r="B8" s="2">
        <v>2543.9782999999998</v>
      </c>
    </row>
    <row r="9" spans="1:2">
      <c r="A9" t="s">
        <v>30</v>
      </c>
      <c r="B9" s="2">
        <v>3955.2374999999997</v>
      </c>
    </row>
    <row r="10" spans="1:2">
      <c r="A10" t="s">
        <v>31</v>
      </c>
      <c r="B10" s="2">
        <v>1067.6385</v>
      </c>
    </row>
    <row r="11" spans="1:2">
      <c r="A11" t="s">
        <v>32</v>
      </c>
      <c r="B11" s="2">
        <v>2193.1608700000002</v>
      </c>
    </row>
    <row r="12" spans="1:2">
      <c r="A12" t="s">
        <v>33</v>
      </c>
      <c r="B12" s="2">
        <v>19024.496699999996</v>
      </c>
    </row>
    <row r="13" spans="1:2">
      <c r="A13" t="s">
        <v>34</v>
      </c>
      <c r="B13" s="2">
        <v>30538.413900000003</v>
      </c>
    </row>
    <row r="14" spans="1:2">
      <c r="A14" t="s">
        <v>35</v>
      </c>
      <c r="B14" s="2">
        <v>9598.0684999999994</v>
      </c>
    </row>
    <row r="15" spans="1:2">
      <c r="A15" t="s">
        <v>36</v>
      </c>
      <c r="B15" s="2">
        <v>20742.777749999997</v>
      </c>
    </row>
    <row r="16" spans="1:2">
      <c r="A16" t="s">
        <v>37</v>
      </c>
      <c r="B16" s="2">
        <v>5826.512999999999</v>
      </c>
    </row>
    <row r="17" spans="1:2">
      <c r="A17" t="s">
        <v>38</v>
      </c>
      <c r="B17" s="2">
        <v>925.96034999999983</v>
      </c>
    </row>
    <row r="18" spans="1:2">
      <c r="A18" t="s">
        <v>39</v>
      </c>
      <c r="B18" s="2">
        <v>8161.8517499999998</v>
      </c>
    </row>
    <row r="19" spans="1:2">
      <c r="A19" t="s">
        <v>40</v>
      </c>
      <c r="B19" s="2">
        <v>1449.4923499999998</v>
      </c>
    </row>
    <row r="20" spans="1:2">
      <c r="A20" t="s">
        <v>41</v>
      </c>
      <c r="B20" s="2">
        <v>14289.435000000001</v>
      </c>
    </row>
    <row r="21" spans="1:2">
      <c r="A21" t="s">
        <v>42</v>
      </c>
      <c r="B21" s="2">
        <v>7612.16</v>
      </c>
    </row>
    <row r="22" spans="1:2">
      <c r="A22" t="s">
        <v>43</v>
      </c>
      <c r="B22" s="2">
        <v>3152.8564999999994</v>
      </c>
    </row>
    <row r="23" spans="1:2">
      <c r="A23" t="s">
        <v>44</v>
      </c>
      <c r="B23" s="2">
        <v>1324.4487499999998</v>
      </c>
    </row>
    <row r="24" spans="1:2">
      <c r="A24" t="s">
        <v>45</v>
      </c>
      <c r="B24" s="2">
        <v>1307.4637499999999</v>
      </c>
    </row>
    <row r="25" spans="1:2">
      <c r="A25" t="s">
        <v>46</v>
      </c>
      <c r="B25" s="2">
        <v>6117.7972500000005</v>
      </c>
    </row>
    <row r="26" spans="1:2">
      <c r="A26" t="s">
        <v>47</v>
      </c>
      <c r="B26" s="2">
        <v>3672.1489999999999</v>
      </c>
    </row>
    <row r="27" spans="1:2">
      <c r="A27" t="s">
        <v>48</v>
      </c>
      <c r="B27" s="2">
        <v>10238.428499999998</v>
      </c>
    </row>
    <row r="28" spans="1:2">
      <c r="A28" t="s">
        <v>49</v>
      </c>
      <c r="B28" s="2">
        <v>28420.072500000002</v>
      </c>
    </row>
    <row r="29" spans="1:2">
      <c r="A29" t="s">
        <v>50</v>
      </c>
      <c r="B29" s="2">
        <v>3418.5915</v>
      </c>
    </row>
    <row r="30" spans="1:2">
      <c r="A30" t="s">
        <v>51</v>
      </c>
      <c r="B30" s="2">
        <v>7776.5534999999991</v>
      </c>
    </row>
    <row r="31" spans="1:2">
      <c r="A31" t="s">
        <v>52</v>
      </c>
      <c r="B31" s="2">
        <v>13549.009499999998</v>
      </c>
    </row>
    <row r="32" spans="1:2">
      <c r="A32" t="s">
        <v>53</v>
      </c>
      <c r="B32" s="2">
        <v>3693.9974999999995</v>
      </c>
    </row>
    <row r="33" spans="1:2">
      <c r="A33" t="s">
        <v>54</v>
      </c>
      <c r="B33" s="2">
        <v>3403.6987499999996</v>
      </c>
    </row>
    <row r="34" spans="1:2">
      <c r="A34" t="s">
        <v>55</v>
      </c>
      <c r="B34" s="2">
        <v>27233.959499999997</v>
      </c>
    </row>
    <row r="35" spans="1:2">
      <c r="A35" t="s">
        <v>56</v>
      </c>
      <c r="B35" s="2">
        <v>2768.3469999999998</v>
      </c>
    </row>
    <row r="36" spans="1:2">
      <c r="A36" t="s">
        <v>57</v>
      </c>
      <c r="B36" s="2">
        <v>34425.865149999998</v>
      </c>
    </row>
    <row r="37" spans="1:2">
      <c r="A37" t="s">
        <v>58</v>
      </c>
      <c r="B37" s="2">
        <v>5466.9897000000001</v>
      </c>
    </row>
    <row r="38" spans="1:2">
      <c r="A38" t="s">
        <v>59</v>
      </c>
      <c r="B38" s="2">
        <v>7405.2997500000001</v>
      </c>
    </row>
    <row r="39" spans="1:2">
      <c r="A39" t="s">
        <v>60</v>
      </c>
      <c r="B39" s="2">
        <v>756.66500000000008</v>
      </c>
    </row>
    <row r="40" spans="1:2">
      <c r="A40" t="s">
        <v>61</v>
      </c>
      <c r="B40" s="2">
        <v>602.87174999999991</v>
      </c>
    </row>
    <row r="41" spans="1:2">
      <c r="A41" t="s">
        <v>62</v>
      </c>
      <c r="B41" s="2">
        <v>4175.7601499999992</v>
      </c>
    </row>
    <row r="42" spans="1:2">
      <c r="A42" t="s">
        <v>63</v>
      </c>
      <c r="B42" s="2">
        <v>989.7700000000001</v>
      </c>
    </row>
    <row r="43" spans="1:2">
      <c r="A43" t="s">
        <v>64</v>
      </c>
      <c r="B43" s="2">
        <v>38149.620900000002</v>
      </c>
    </row>
    <row r="44" spans="1:2">
      <c r="A44" t="s">
        <v>65</v>
      </c>
      <c r="B44" s="2">
        <v>3717.291299999999</v>
      </c>
    </row>
    <row r="45" spans="1:2">
      <c r="A45" t="s">
        <v>66</v>
      </c>
      <c r="B45" s="2">
        <v>10857.292099999999</v>
      </c>
    </row>
    <row r="46" spans="1:2">
      <c r="A46" t="s">
        <v>179</v>
      </c>
      <c r="B46" s="2">
        <v>6680.9462499999991</v>
      </c>
    </row>
    <row r="47" spans="1:2">
      <c r="A47" t="s">
        <v>67</v>
      </c>
      <c r="B47" s="2">
        <v>12344.9601</v>
      </c>
    </row>
    <row r="48" spans="1:2">
      <c r="A48" t="s">
        <v>68</v>
      </c>
      <c r="B48" s="2">
        <v>1551.0192500000001</v>
      </c>
    </row>
    <row r="49" spans="1:2">
      <c r="A49" t="s">
        <v>69</v>
      </c>
      <c r="B49" s="2">
        <v>3868.7849999999994</v>
      </c>
    </row>
    <row r="50" spans="1:2">
      <c r="A50" t="s">
        <v>70</v>
      </c>
      <c r="B50" s="2">
        <v>420.94944999999996</v>
      </c>
    </row>
    <row r="51" spans="1:2">
      <c r="A51" t="s">
        <v>71</v>
      </c>
      <c r="B51" s="2">
        <v>17674.286749999999</v>
      </c>
    </row>
    <row r="52" spans="1:2">
      <c r="A52" t="s">
        <v>72</v>
      </c>
      <c r="B52" s="2">
        <v>5877.6224999999986</v>
      </c>
    </row>
    <row r="53" spans="1:2">
      <c r="A53" t="s">
        <v>73</v>
      </c>
      <c r="B53" s="2">
        <v>18735.810000000001</v>
      </c>
    </row>
    <row r="54" spans="1:2">
      <c r="A54" t="s">
        <v>74</v>
      </c>
      <c r="B54" s="2">
        <v>719.18999999999994</v>
      </c>
    </row>
    <row r="55" spans="1:2">
      <c r="A55" t="s">
        <v>75</v>
      </c>
      <c r="B55" s="2">
        <v>4893.3337499999998</v>
      </c>
    </row>
    <row r="56" spans="1:2">
      <c r="A56" t="s">
        <v>76</v>
      </c>
      <c r="B56" s="2">
        <v>2968.7726000000002</v>
      </c>
    </row>
    <row r="57" spans="1:2">
      <c r="A57" t="s">
        <v>77</v>
      </c>
      <c r="B57" s="2">
        <v>8071.8374999999996</v>
      </c>
    </row>
    <row r="58" spans="1:2">
      <c r="A58" t="s">
        <v>78</v>
      </c>
      <c r="B58" s="2">
        <v>3701.0996999999998</v>
      </c>
    </row>
    <row r="59" spans="1:2">
      <c r="A59" t="s">
        <v>79</v>
      </c>
      <c r="B59" s="2">
        <v>4679.2796999999991</v>
      </c>
    </row>
    <row r="60" spans="1:2">
      <c r="A60" t="s">
        <v>80</v>
      </c>
      <c r="B60" s="2">
        <v>1533.6419999999998</v>
      </c>
    </row>
    <row r="61" spans="1:2">
      <c r="A61" t="s">
        <v>81</v>
      </c>
      <c r="B61" s="2">
        <v>3531.8705999999997</v>
      </c>
    </row>
    <row r="62" spans="1:2">
      <c r="A62" t="s">
        <v>82</v>
      </c>
      <c r="B62" s="2">
        <v>71457.425499999983</v>
      </c>
    </row>
    <row r="63" spans="1:2">
      <c r="A63" t="s">
        <v>83</v>
      </c>
      <c r="B63" s="2">
        <v>1281.4662500000002</v>
      </c>
    </row>
    <row r="64" spans="1:2">
      <c r="A64" t="s">
        <v>84</v>
      </c>
      <c r="B64" s="2">
        <v>2106.3375000000001</v>
      </c>
    </row>
    <row r="65" spans="1:2">
      <c r="A65" t="s">
        <v>85</v>
      </c>
      <c r="B65" s="2">
        <f>6031.73825+1.56</f>
        <v>6033.2982500000007</v>
      </c>
    </row>
    <row r="66" spans="1:2">
      <c r="A66" t="s">
        <v>86</v>
      </c>
      <c r="B66" s="2">
        <v>7240.0669500000004</v>
      </c>
    </row>
    <row r="67" spans="1:2">
      <c r="A67" t="s">
        <v>87</v>
      </c>
      <c r="B67" s="2">
        <v>23856.487199999996</v>
      </c>
    </row>
    <row r="68" spans="1:2">
      <c r="A68" t="s">
        <v>88</v>
      </c>
      <c r="B68" s="2">
        <v>1382.6424999999997</v>
      </c>
    </row>
    <row r="69" spans="1:2">
      <c r="A69" t="s">
        <v>89</v>
      </c>
      <c r="B69" s="2">
        <v>19200.070049999998</v>
      </c>
    </row>
    <row r="70" spans="1:2">
      <c r="A70" t="s">
        <v>90</v>
      </c>
      <c r="B70" s="2">
        <v>9781.6392500000002</v>
      </c>
    </row>
    <row r="71" spans="1:2">
      <c r="A71" t="s">
        <v>91</v>
      </c>
      <c r="B71" s="2">
        <v>1226.7037500000001</v>
      </c>
    </row>
    <row r="72" spans="1:2">
      <c r="A72" t="s">
        <v>92</v>
      </c>
      <c r="B72" s="2">
        <v>3496.3934999999997</v>
      </c>
    </row>
    <row r="73" spans="1:2">
      <c r="A73" t="s">
        <v>93</v>
      </c>
      <c r="B73" s="2">
        <v>6470.3602499999979</v>
      </c>
    </row>
    <row r="74" spans="1:2">
      <c r="A74" t="s">
        <v>94</v>
      </c>
      <c r="B74" s="2">
        <v>1113.81375</v>
      </c>
    </row>
    <row r="75" spans="1:2">
      <c r="A75" t="s">
        <v>95</v>
      </c>
      <c r="B75" s="2">
        <v>2994.6698999999999</v>
      </c>
    </row>
    <row r="76" spans="1:2">
      <c r="A76" t="s">
        <v>96</v>
      </c>
      <c r="B76" s="2">
        <v>12620.735049999999</v>
      </c>
    </row>
    <row r="77" spans="1:2">
      <c r="A77" t="s">
        <v>97</v>
      </c>
      <c r="B77" s="2">
        <v>2032.7759999999998</v>
      </c>
    </row>
    <row r="78" spans="1:2">
      <c r="A78" t="s">
        <v>98</v>
      </c>
      <c r="B78" s="2">
        <v>10450.472400000001</v>
      </c>
    </row>
    <row r="79" spans="1:2">
      <c r="A79" t="s">
        <v>99</v>
      </c>
      <c r="B79" s="2">
        <v>2420.1111999999998</v>
      </c>
    </row>
    <row r="80" spans="1:2">
      <c r="A80" t="s">
        <v>100</v>
      </c>
      <c r="B80" s="2">
        <v>6841.4224999999997</v>
      </c>
    </row>
    <row r="81" spans="1:2">
      <c r="A81" t="s">
        <v>101</v>
      </c>
      <c r="B81" s="2">
        <v>7016.6095499999992</v>
      </c>
    </row>
    <row r="82" spans="1:2">
      <c r="A82" t="s">
        <v>102</v>
      </c>
      <c r="B82" s="2">
        <v>11510.380000000001</v>
      </c>
    </row>
    <row r="83" spans="1:2">
      <c r="A83" t="s">
        <v>103</v>
      </c>
      <c r="B83" s="2">
        <v>5949.4724999999999</v>
      </c>
    </row>
    <row r="84" spans="1:2">
      <c r="A84" t="s">
        <v>104</v>
      </c>
      <c r="B84" s="2">
        <v>4206.8562500000007</v>
      </c>
    </row>
    <row r="85" spans="1:2">
      <c r="A85" t="s">
        <v>105</v>
      </c>
      <c r="B85" s="2">
        <v>2549.6115</v>
      </c>
    </row>
    <row r="86" spans="1:2">
      <c r="A86" t="s">
        <v>106</v>
      </c>
      <c r="B86" s="2">
        <v>5517.3600499999993</v>
      </c>
    </row>
    <row r="87" spans="1:2">
      <c r="A87" t="s">
        <v>107</v>
      </c>
      <c r="B87" s="2">
        <v>3315.6900000000005</v>
      </c>
    </row>
    <row r="88" spans="1:2">
      <c r="A88" t="s">
        <v>108</v>
      </c>
      <c r="B88" s="2">
        <v>5526.9149999999991</v>
      </c>
    </row>
    <row r="89" spans="1:2">
      <c r="A89" t="s">
        <v>109</v>
      </c>
      <c r="B89" s="2">
        <v>2688.0630000000001</v>
      </c>
    </row>
    <row r="90" spans="1:2">
      <c r="A90" t="s">
        <v>110</v>
      </c>
      <c r="B90" s="2">
        <v>3707.0524999999998</v>
      </c>
    </row>
    <row r="91" spans="1:2">
      <c r="A91" t="s">
        <v>111</v>
      </c>
      <c r="B91" s="2">
        <v>266.70374999999996</v>
      </c>
    </row>
    <row r="92" spans="1:2">
      <c r="A92" t="s">
        <v>112</v>
      </c>
      <c r="B92" s="2">
        <v>22706.264999999999</v>
      </c>
    </row>
    <row r="93" spans="1:2">
      <c r="A93" t="s">
        <v>113</v>
      </c>
      <c r="B93" s="2">
        <v>3099.8625000000002</v>
      </c>
    </row>
    <row r="94" spans="1:2">
      <c r="A94" t="s">
        <v>114</v>
      </c>
      <c r="B94" s="2">
        <v>99520.663549999997</v>
      </c>
    </row>
    <row r="95" spans="1:2">
      <c r="A95" t="s">
        <v>115</v>
      </c>
      <c r="B95" s="2">
        <v>1301.7314999999999</v>
      </c>
    </row>
    <row r="96" spans="1:2">
      <c r="A96" t="s">
        <v>116</v>
      </c>
      <c r="B96" s="2">
        <v>1145.9437499999997</v>
      </c>
    </row>
    <row r="97" spans="1:2">
      <c r="A97" t="s">
        <v>117</v>
      </c>
      <c r="B97" s="2">
        <v>5652.9400050000004</v>
      </c>
    </row>
    <row r="98" spans="1:2">
      <c r="A98" t="s">
        <v>118</v>
      </c>
      <c r="B98" s="2">
        <v>8485.5088999999989</v>
      </c>
    </row>
    <row r="99" spans="1:2">
      <c r="A99" t="s">
        <v>119</v>
      </c>
      <c r="B99" s="2">
        <v>5072.0812499999993</v>
      </c>
    </row>
    <row r="100" spans="1:2">
      <c r="A100" t="s">
        <v>120</v>
      </c>
      <c r="B100" s="2">
        <v>3977.9050000000002</v>
      </c>
    </row>
    <row r="101" spans="1:2">
      <c r="A101" t="s">
        <v>121</v>
      </c>
      <c r="B101" s="2">
        <v>2706.19625</v>
      </c>
    </row>
    <row r="102" spans="1:2">
      <c r="A102" t="s">
        <v>122</v>
      </c>
      <c r="B102" s="2">
        <v>1511.38995</v>
      </c>
    </row>
    <row r="104" spans="1:2">
      <c r="A104" t="s">
        <v>180</v>
      </c>
      <c r="B104" s="2">
        <f>SUM(B3:B103)</f>
        <v>868856.37572500005</v>
      </c>
    </row>
  </sheetData>
  <sheetProtection password="CEAA" sheet="1" objects="1" scenarios="1"/>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FDC3C-8C8B-4637-A9F5-AA2797268264}">
  <dimension ref="A1:AN108"/>
  <sheetViews>
    <sheetView workbookViewId="0"/>
  </sheetViews>
  <sheetFormatPr defaultRowHeight="15"/>
  <cols>
    <col min="1" max="1" width="27.42578125" customWidth="1"/>
    <col min="2" max="2" width="13.5703125" customWidth="1"/>
    <col min="3" max="3" width="18.7109375" customWidth="1"/>
    <col min="4" max="4" width="19.85546875" customWidth="1"/>
    <col min="5" max="5" width="19.28515625" customWidth="1"/>
    <col min="6" max="6" width="18.140625" customWidth="1"/>
    <col min="7" max="7" width="23" customWidth="1"/>
    <col min="8" max="8" width="4.85546875" customWidth="1"/>
    <col min="9" max="9" width="18.7109375" customWidth="1"/>
    <col min="10" max="10" width="19.28515625" customWidth="1"/>
    <col min="11" max="11" width="15" customWidth="1"/>
    <col min="12" max="12" width="15.85546875" customWidth="1"/>
    <col min="13" max="13" width="16.28515625" customWidth="1"/>
    <col min="15" max="15" width="18.140625" customWidth="1"/>
    <col min="16" max="16" width="16.85546875" customWidth="1"/>
    <col min="17" max="17" width="17.5703125" customWidth="1"/>
    <col min="18" max="18" width="17.7109375" customWidth="1"/>
    <col min="19" max="19" width="18.140625" customWidth="1"/>
    <col min="21" max="21" width="14.5703125" customWidth="1"/>
    <col min="22" max="22" width="12.85546875" customWidth="1"/>
    <col min="23" max="23" width="13.7109375" customWidth="1"/>
    <col min="24" max="24" width="13.5703125" customWidth="1"/>
    <col min="25" max="25" width="12.5703125" customWidth="1"/>
    <col min="27" max="27" width="17.140625" customWidth="1"/>
    <col min="28" max="28" width="15.85546875" customWidth="1"/>
    <col min="29" max="29" width="17" customWidth="1"/>
    <col min="30" max="30" width="13.42578125" customWidth="1"/>
    <col min="31" max="31" width="15.7109375" customWidth="1"/>
    <col min="33" max="33" width="14.42578125" customWidth="1"/>
    <col min="34" max="34" width="15.42578125" customWidth="1"/>
    <col min="35" max="35" width="16" customWidth="1"/>
    <col min="36" max="36" width="13.5703125" customWidth="1"/>
    <col min="37" max="37" width="16.5703125" customWidth="1"/>
  </cols>
  <sheetData>
    <row r="1" spans="1:40">
      <c r="A1" s="101"/>
      <c r="B1" s="101"/>
      <c r="C1" s="101" t="s">
        <v>409</v>
      </c>
      <c r="D1" s="101"/>
      <c r="E1" s="101"/>
      <c r="F1" s="101"/>
      <c r="G1" s="101"/>
      <c r="H1" s="101"/>
      <c r="I1" s="101" t="s">
        <v>286</v>
      </c>
      <c r="J1" s="101"/>
      <c r="K1" s="101"/>
      <c r="L1" s="101"/>
      <c r="M1" s="101"/>
      <c r="N1" s="101"/>
      <c r="O1" s="101" t="s">
        <v>287</v>
      </c>
      <c r="P1" s="101"/>
      <c r="Q1" s="101"/>
      <c r="R1" s="101"/>
      <c r="S1" s="101"/>
      <c r="T1" s="101"/>
      <c r="U1" s="101" t="s">
        <v>288</v>
      </c>
      <c r="V1" s="101"/>
      <c r="W1" s="101"/>
      <c r="X1" s="101"/>
      <c r="Y1" s="101"/>
      <c r="Z1" s="101"/>
      <c r="AA1" s="101" t="s">
        <v>289</v>
      </c>
      <c r="AB1" s="101"/>
      <c r="AC1" s="101"/>
      <c r="AD1" s="101"/>
      <c r="AE1" s="101"/>
      <c r="AF1" s="101"/>
      <c r="AG1" s="101" t="s">
        <v>290</v>
      </c>
      <c r="AH1" s="101"/>
      <c r="AI1" s="101"/>
      <c r="AJ1" s="101"/>
      <c r="AK1" s="101"/>
    </row>
    <row r="2" spans="1:40">
      <c r="A2" s="101"/>
      <c r="B2" s="101" t="s">
        <v>285</v>
      </c>
      <c r="C2" s="1">
        <v>0</v>
      </c>
      <c r="D2" s="1">
        <v>0</v>
      </c>
      <c r="E2" s="1">
        <v>0</v>
      </c>
      <c r="F2" s="1">
        <v>0</v>
      </c>
      <c r="G2" s="1">
        <v>0</v>
      </c>
      <c r="H2" s="101"/>
      <c r="I2" s="1">
        <v>0</v>
      </c>
      <c r="J2" s="1">
        <v>0</v>
      </c>
      <c r="K2" s="1">
        <v>0</v>
      </c>
      <c r="L2" s="1">
        <v>0</v>
      </c>
      <c r="M2" s="1">
        <v>0</v>
      </c>
      <c r="N2" s="101"/>
      <c r="O2" s="1">
        <v>0</v>
      </c>
      <c r="P2" s="1">
        <v>0</v>
      </c>
      <c r="Q2" s="1">
        <v>0</v>
      </c>
      <c r="R2" s="1"/>
      <c r="S2" s="1">
        <v>0</v>
      </c>
      <c r="T2" s="101"/>
      <c r="U2" s="1">
        <v>0</v>
      </c>
      <c r="V2" s="1"/>
      <c r="W2" s="1">
        <v>0</v>
      </c>
      <c r="X2" s="1">
        <v>0</v>
      </c>
      <c r="Y2" s="1">
        <v>0</v>
      </c>
      <c r="Z2" s="101"/>
      <c r="AA2" s="1">
        <v>0</v>
      </c>
      <c r="AB2" s="1">
        <v>0</v>
      </c>
      <c r="AC2" s="1">
        <v>0</v>
      </c>
      <c r="AD2" s="1">
        <v>0</v>
      </c>
      <c r="AE2" s="1">
        <v>0</v>
      </c>
      <c r="AF2" s="101"/>
      <c r="AG2" s="1">
        <v>0</v>
      </c>
      <c r="AH2" s="1">
        <v>0</v>
      </c>
      <c r="AI2" s="1">
        <v>0</v>
      </c>
      <c r="AJ2" s="1">
        <v>0</v>
      </c>
      <c r="AK2" s="1">
        <v>0</v>
      </c>
    </row>
    <row r="3" spans="1:40">
      <c r="A3" s="101"/>
      <c r="B3" s="101" t="s">
        <v>180</v>
      </c>
      <c r="C3" s="1">
        <f>SUM(C8:C107)</f>
        <v>1630998.9999999995</v>
      </c>
      <c r="D3" s="1">
        <f>SUM(D8:D107)</f>
        <v>1218993.9999999995</v>
      </c>
      <c r="E3" s="1">
        <f>SUM(E8:E107)</f>
        <v>1832000.0000000002</v>
      </c>
      <c r="F3" s="1">
        <f>SUM(F8:F107)</f>
        <v>1384000.0000000002</v>
      </c>
      <c r="G3" s="1">
        <v>0</v>
      </c>
      <c r="H3" s="101"/>
      <c r="I3" s="1">
        <f>SUM(I8:I107)</f>
        <v>-17999.999999999996</v>
      </c>
      <c r="J3" s="1">
        <f>SUM(J8:J107)</f>
        <v>-120000.00000000003</v>
      </c>
      <c r="K3" s="1">
        <f>SUM(K8:K107)</f>
        <v>0</v>
      </c>
      <c r="L3" s="1">
        <f>SUM(L8:L107)</f>
        <v>0</v>
      </c>
      <c r="M3" s="1">
        <f>SUM(M8:M107)</f>
        <v>0</v>
      </c>
      <c r="N3" s="101"/>
      <c r="O3" s="1">
        <f>SUM(O8:O107)</f>
        <v>948000</v>
      </c>
      <c r="P3" s="1">
        <f>SUM(P8:P107)</f>
        <v>1339000.0000000002</v>
      </c>
      <c r="Q3" s="1">
        <f>SUM(Q8:Q107)</f>
        <v>1832000.0000000002</v>
      </c>
      <c r="R3" s="1">
        <f>SUM(R8:R107)</f>
        <v>1384000.0000000002</v>
      </c>
      <c r="S3" s="1">
        <v>0</v>
      </c>
      <c r="T3" s="101"/>
      <c r="U3" s="1">
        <f>SUM(U8:U107)</f>
        <v>700999.99999999977</v>
      </c>
      <c r="V3" s="1">
        <f>SUM(V8:V107)</f>
        <v>0</v>
      </c>
      <c r="W3" s="1">
        <v>0</v>
      </c>
      <c r="X3" s="1">
        <v>0</v>
      </c>
      <c r="Y3" s="1">
        <v>0</v>
      </c>
      <c r="Z3" s="101"/>
      <c r="AA3" s="1">
        <f>SUM(AA8:AA107)</f>
        <v>475396</v>
      </c>
      <c r="AB3" s="1">
        <f>SUM(AB8:AB107)</f>
        <v>252510</v>
      </c>
      <c r="AC3" s="1">
        <v>0</v>
      </c>
      <c r="AD3" s="1">
        <v>0</v>
      </c>
      <c r="AE3" s="1">
        <v>0</v>
      </c>
      <c r="AF3" s="101"/>
      <c r="AG3" s="1">
        <f>SUM(AG8:AG107)</f>
        <v>-475397</v>
      </c>
      <c r="AH3" s="1">
        <f>SUM(AH8:AH107)</f>
        <v>-252516</v>
      </c>
      <c r="AI3" s="1">
        <v>0</v>
      </c>
      <c r="AJ3" s="1">
        <v>0</v>
      </c>
      <c r="AK3" s="1">
        <v>0</v>
      </c>
    </row>
    <row r="4" spans="1:40">
      <c r="A4" s="101" t="s">
        <v>407</v>
      </c>
      <c r="B4" s="101" t="s">
        <v>276</v>
      </c>
      <c r="C4" s="119">
        <v>1630998.9999999995</v>
      </c>
      <c r="D4" s="119">
        <v>1218993.9999999995</v>
      </c>
      <c r="E4" s="119">
        <v>1832000.0000000002</v>
      </c>
      <c r="F4" s="119">
        <v>1384000.0000000002</v>
      </c>
      <c r="G4" s="119">
        <v>0</v>
      </c>
      <c r="H4" s="101"/>
      <c r="I4" s="119">
        <v>-17999.999999999996</v>
      </c>
      <c r="J4" s="119">
        <v>-120000.00000000003</v>
      </c>
      <c r="K4" s="119">
        <v>0</v>
      </c>
      <c r="L4" s="119">
        <v>0</v>
      </c>
      <c r="M4" s="119">
        <v>0</v>
      </c>
      <c r="N4" s="101"/>
      <c r="O4" s="119">
        <v>948000</v>
      </c>
      <c r="P4" s="119">
        <v>1339000.0000000002</v>
      </c>
      <c r="Q4" s="119">
        <v>1832000.0000000002</v>
      </c>
      <c r="R4" s="119">
        <v>1384000.0000000002</v>
      </c>
      <c r="S4" s="119">
        <v>0</v>
      </c>
      <c r="T4" s="101"/>
      <c r="U4" s="1">
        <v>700999.99999999977</v>
      </c>
      <c r="V4" s="1">
        <v>0</v>
      </c>
      <c r="W4" s="1">
        <v>0</v>
      </c>
      <c r="X4" s="1">
        <v>0</v>
      </c>
      <c r="Y4" s="1">
        <v>0</v>
      </c>
      <c r="Z4" s="101"/>
      <c r="AA4" s="1">
        <v>475396</v>
      </c>
      <c r="AB4" s="1">
        <v>252510</v>
      </c>
      <c r="AC4" s="1">
        <v>0</v>
      </c>
      <c r="AD4" s="1">
        <v>0</v>
      </c>
      <c r="AE4" s="1">
        <v>0</v>
      </c>
      <c r="AF4" s="101"/>
      <c r="AG4" s="119">
        <v>-475397</v>
      </c>
      <c r="AH4" s="119">
        <v>-252516</v>
      </c>
      <c r="AI4" s="119">
        <v>0</v>
      </c>
      <c r="AJ4" s="119">
        <v>0</v>
      </c>
      <c r="AK4" s="119">
        <v>0</v>
      </c>
    </row>
    <row r="5" spans="1:40">
      <c r="A5" s="101"/>
      <c r="B5" s="101"/>
      <c r="C5" s="101">
        <v>2023</v>
      </c>
      <c r="D5" s="101">
        <v>2024</v>
      </c>
      <c r="E5" s="101">
        <v>2025</v>
      </c>
      <c r="F5" s="101">
        <v>2026</v>
      </c>
      <c r="G5" s="101">
        <v>2027</v>
      </c>
      <c r="H5" s="101"/>
      <c r="I5" s="101">
        <v>2023</v>
      </c>
      <c r="J5" s="101">
        <v>2024</v>
      </c>
      <c r="K5" s="101">
        <v>2025</v>
      </c>
      <c r="L5" s="101">
        <v>2026</v>
      </c>
      <c r="M5" s="101">
        <v>2027</v>
      </c>
      <c r="N5" s="101"/>
      <c r="O5" s="101">
        <v>2023</v>
      </c>
      <c r="P5" s="101">
        <v>2024</v>
      </c>
      <c r="Q5" s="101">
        <v>2025</v>
      </c>
      <c r="R5" s="101">
        <v>2026</v>
      </c>
      <c r="S5" s="101">
        <v>2027</v>
      </c>
      <c r="T5" s="101"/>
      <c r="U5" s="101">
        <v>2023</v>
      </c>
      <c r="V5" s="101">
        <v>2024</v>
      </c>
      <c r="W5" s="101">
        <v>2025</v>
      </c>
      <c r="X5" s="101">
        <v>2026</v>
      </c>
      <c r="Y5" s="101">
        <v>2027</v>
      </c>
      <c r="Z5" s="101"/>
      <c r="AA5" s="101">
        <v>2023</v>
      </c>
      <c r="AB5" s="101">
        <v>2024</v>
      </c>
      <c r="AC5" s="101">
        <v>2025</v>
      </c>
      <c r="AD5" s="101">
        <v>2026</v>
      </c>
      <c r="AE5" s="101">
        <v>2027</v>
      </c>
      <c r="AF5" s="101"/>
      <c r="AG5" s="101">
        <v>2023</v>
      </c>
      <c r="AH5" s="101">
        <v>2024</v>
      </c>
      <c r="AI5" s="101">
        <v>2025</v>
      </c>
      <c r="AJ5" s="101">
        <v>2026</v>
      </c>
      <c r="AK5" s="101">
        <v>2027</v>
      </c>
    </row>
    <row r="6" spans="1:40" ht="96.75" customHeight="1">
      <c r="A6" s="101" t="s">
        <v>171</v>
      </c>
      <c r="B6" s="192" t="s">
        <v>151</v>
      </c>
      <c r="C6" s="192" t="s">
        <v>172</v>
      </c>
      <c r="D6" s="191" t="s">
        <v>172</v>
      </c>
      <c r="E6" s="192" t="s">
        <v>172</v>
      </c>
      <c r="F6" s="192" t="s">
        <v>172</v>
      </c>
      <c r="G6" s="192" t="s">
        <v>172</v>
      </c>
      <c r="H6" s="192"/>
      <c r="I6" s="192" t="s">
        <v>5</v>
      </c>
      <c r="J6" s="192" t="s">
        <v>5</v>
      </c>
      <c r="K6" s="192" t="s">
        <v>5</v>
      </c>
      <c r="L6" s="192" t="s">
        <v>5</v>
      </c>
      <c r="M6" s="192" t="s">
        <v>5</v>
      </c>
      <c r="N6" s="192"/>
      <c r="O6" s="192" t="s">
        <v>6</v>
      </c>
      <c r="P6" s="192" t="s">
        <v>6</v>
      </c>
      <c r="Q6" s="192" t="s">
        <v>6</v>
      </c>
      <c r="R6" s="192" t="s">
        <v>6</v>
      </c>
      <c r="S6" s="192" t="s">
        <v>6</v>
      </c>
      <c r="T6" s="192"/>
      <c r="U6" s="192" t="s">
        <v>7</v>
      </c>
      <c r="V6" s="192" t="s">
        <v>7</v>
      </c>
      <c r="W6" s="192" t="s">
        <v>7</v>
      </c>
      <c r="X6" s="192" t="s">
        <v>7</v>
      </c>
      <c r="Y6" s="192" t="s">
        <v>7</v>
      </c>
      <c r="Z6" s="192"/>
      <c r="AA6" s="192" t="s">
        <v>173</v>
      </c>
      <c r="AB6" s="192" t="s">
        <v>173</v>
      </c>
      <c r="AC6" s="192" t="s">
        <v>173</v>
      </c>
      <c r="AD6" s="192" t="s">
        <v>173</v>
      </c>
      <c r="AE6" s="192" t="s">
        <v>173</v>
      </c>
      <c r="AF6" s="190"/>
      <c r="AG6" s="192" t="s">
        <v>174</v>
      </c>
      <c r="AH6" s="192" t="s">
        <v>174</v>
      </c>
      <c r="AI6" s="192" t="s">
        <v>174</v>
      </c>
      <c r="AJ6" s="192" t="s">
        <v>174</v>
      </c>
      <c r="AK6" s="192" t="s">
        <v>174</v>
      </c>
      <c r="AL6" s="190"/>
      <c r="AM6" s="190"/>
      <c r="AN6" s="190"/>
    </row>
    <row r="7" spans="1:40">
      <c r="A7" s="101" t="s">
        <v>205</v>
      </c>
      <c r="B7" s="189"/>
      <c r="C7" s="1"/>
      <c r="D7" s="1">
        <v>0</v>
      </c>
      <c r="E7" s="1">
        <v>0</v>
      </c>
      <c r="F7" s="1">
        <v>0</v>
      </c>
      <c r="G7" s="1">
        <v>0</v>
      </c>
      <c r="H7" s="1"/>
      <c r="I7" s="1">
        <v>0</v>
      </c>
      <c r="J7" s="1">
        <v>0</v>
      </c>
      <c r="K7" s="1">
        <v>0</v>
      </c>
      <c r="L7" s="1">
        <v>0</v>
      </c>
      <c r="M7" s="1">
        <v>0</v>
      </c>
      <c r="N7" s="1"/>
      <c r="O7" s="1">
        <v>0</v>
      </c>
      <c r="P7" s="1">
        <v>0</v>
      </c>
      <c r="Q7" s="1">
        <v>0</v>
      </c>
      <c r="R7" s="1">
        <v>0</v>
      </c>
      <c r="S7" s="1">
        <v>0</v>
      </c>
      <c r="T7" s="1"/>
      <c r="U7" s="1">
        <v>0</v>
      </c>
      <c r="V7" s="1">
        <v>0</v>
      </c>
      <c r="W7" s="1">
        <v>0</v>
      </c>
      <c r="X7" s="1">
        <v>0</v>
      </c>
      <c r="Y7" s="1">
        <v>0</v>
      </c>
      <c r="Z7" s="1"/>
      <c r="AA7" s="1">
        <v>0</v>
      </c>
      <c r="AB7" s="1">
        <v>0</v>
      </c>
      <c r="AC7" s="1">
        <v>0</v>
      </c>
      <c r="AD7" s="1">
        <v>0</v>
      </c>
      <c r="AE7" s="1">
        <v>0</v>
      </c>
      <c r="AF7" s="1"/>
      <c r="AG7" s="1">
        <v>0</v>
      </c>
      <c r="AH7" s="1">
        <v>0</v>
      </c>
      <c r="AI7" s="1">
        <v>0</v>
      </c>
      <c r="AJ7" s="1">
        <v>0</v>
      </c>
      <c r="AK7" s="1">
        <v>0</v>
      </c>
    </row>
    <row r="8" spans="1:40">
      <c r="A8" s="137" t="s">
        <v>24</v>
      </c>
      <c r="B8" s="189">
        <v>1.5839200000000001E-2</v>
      </c>
      <c r="C8" s="119">
        <v>21535.735200000003</v>
      </c>
      <c r="D8" s="119">
        <v>13485.984799999998</v>
      </c>
      <c r="E8" s="119">
        <v>29017.414400000001</v>
      </c>
      <c r="F8" s="119">
        <v>21921.452800000003</v>
      </c>
      <c r="G8" s="119">
        <v>0</v>
      </c>
      <c r="H8" s="1"/>
      <c r="I8" s="119">
        <v>-285.10560000000004</v>
      </c>
      <c r="J8" s="119">
        <v>-1900.7040000000002</v>
      </c>
      <c r="K8" s="119">
        <v>0</v>
      </c>
      <c r="L8" s="119">
        <v>0</v>
      </c>
      <c r="M8" s="119">
        <v>0</v>
      </c>
      <c r="N8" s="1"/>
      <c r="O8" s="119">
        <v>15015.561600000001</v>
      </c>
      <c r="P8" s="119">
        <v>21208.6888</v>
      </c>
      <c r="Q8" s="119">
        <v>29017.414400000001</v>
      </c>
      <c r="R8" s="119">
        <v>21921.452800000003</v>
      </c>
      <c r="S8" s="119">
        <v>0</v>
      </c>
      <c r="T8" s="1"/>
      <c r="U8" s="119">
        <v>11103.279200000001</v>
      </c>
      <c r="V8" s="119">
        <v>0</v>
      </c>
      <c r="W8" s="119">
        <v>0</v>
      </c>
      <c r="X8" s="119">
        <v>0</v>
      </c>
      <c r="Y8" s="119">
        <v>0</v>
      </c>
      <c r="Z8" s="1"/>
      <c r="AA8" s="119">
        <v>1524</v>
      </c>
      <c r="AB8" s="119">
        <v>0</v>
      </c>
      <c r="AC8" s="119">
        <v>0</v>
      </c>
      <c r="AD8" s="119">
        <v>0</v>
      </c>
      <c r="AE8" s="119">
        <v>0</v>
      </c>
      <c r="AF8" s="1"/>
      <c r="AG8" s="119">
        <v>-5822</v>
      </c>
      <c r="AH8" s="119">
        <v>-5822</v>
      </c>
      <c r="AI8" s="119">
        <v>0</v>
      </c>
      <c r="AJ8" s="119">
        <v>0</v>
      </c>
      <c r="AK8" s="119">
        <v>0</v>
      </c>
    </row>
    <row r="9" spans="1:40">
      <c r="A9" s="137" t="s">
        <v>25</v>
      </c>
      <c r="B9" s="189">
        <v>2.8690999999999999E-3</v>
      </c>
      <c r="C9" s="119">
        <v>3456.5020999999997</v>
      </c>
      <c r="D9" s="119">
        <v>2575.4328999999998</v>
      </c>
      <c r="E9" s="119">
        <v>5256.1911999999993</v>
      </c>
      <c r="F9" s="119">
        <v>3970.8343999999997</v>
      </c>
      <c r="G9" s="119">
        <v>0</v>
      </c>
      <c r="H9" s="1"/>
      <c r="I9" s="119">
        <v>-51.643799999999999</v>
      </c>
      <c r="J9" s="119">
        <v>-344.29199999999997</v>
      </c>
      <c r="K9" s="1">
        <v>0</v>
      </c>
      <c r="L9" s="1">
        <v>0</v>
      </c>
      <c r="M9" s="1">
        <v>0</v>
      </c>
      <c r="N9" s="1"/>
      <c r="O9" s="119">
        <v>2719.9067999999997</v>
      </c>
      <c r="P9" s="119">
        <v>3841.7248999999997</v>
      </c>
      <c r="Q9" s="119">
        <v>5256.1911999999993</v>
      </c>
      <c r="R9" s="119">
        <v>3970.8343999999997</v>
      </c>
      <c r="S9" s="119">
        <v>0</v>
      </c>
      <c r="T9" s="1"/>
      <c r="U9" s="119">
        <v>2011.2391</v>
      </c>
      <c r="V9" s="119">
        <v>0</v>
      </c>
      <c r="W9" s="119">
        <v>0</v>
      </c>
      <c r="X9" s="119">
        <v>0</v>
      </c>
      <c r="Y9" s="119">
        <v>0</v>
      </c>
      <c r="Z9" s="1"/>
      <c r="AA9" s="119">
        <v>0</v>
      </c>
      <c r="AB9" s="119">
        <v>0</v>
      </c>
      <c r="AC9" s="119">
        <v>0</v>
      </c>
      <c r="AD9" s="119">
        <v>0</v>
      </c>
      <c r="AE9" s="119">
        <v>0</v>
      </c>
      <c r="AF9" s="1"/>
      <c r="AG9" s="119">
        <v>-1223</v>
      </c>
      <c r="AH9" s="119">
        <v>-922</v>
      </c>
      <c r="AI9" s="119">
        <v>0</v>
      </c>
      <c r="AJ9" s="119">
        <v>0</v>
      </c>
      <c r="AK9" s="119">
        <v>0</v>
      </c>
    </row>
    <row r="10" spans="1:40">
      <c r="A10" s="137" t="s">
        <v>26</v>
      </c>
      <c r="B10" s="189">
        <v>1.5079E-3</v>
      </c>
      <c r="C10" s="119">
        <v>2588.3849</v>
      </c>
      <c r="D10" s="119">
        <v>2131.1300999999999</v>
      </c>
      <c r="E10" s="119">
        <v>2762.4728</v>
      </c>
      <c r="F10" s="119">
        <v>2086.9335999999998</v>
      </c>
      <c r="G10" s="119">
        <v>0</v>
      </c>
      <c r="H10" s="1"/>
      <c r="I10" s="119">
        <v>-27.142199999999999</v>
      </c>
      <c r="J10" s="119">
        <v>-180.94800000000001</v>
      </c>
      <c r="K10" s="1">
        <v>0</v>
      </c>
      <c r="L10" s="1">
        <v>0</v>
      </c>
      <c r="M10" s="1">
        <v>0</v>
      </c>
      <c r="N10" s="1"/>
      <c r="O10" s="119">
        <v>1429.4892</v>
      </c>
      <c r="P10" s="119">
        <v>2019.0780999999999</v>
      </c>
      <c r="Q10" s="119">
        <v>2762.4728</v>
      </c>
      <c r="R10" s="119">
        <v>2086.9335999999998</v>
      </c>
      <c r="S10" s="119">
        <v>0</v>
      </c>
      <c r="T10" s="1"/>
      <c r="U10" s="119">
        <v>1057.0379</v>
      </c>
      <c r="V10" s="119">
        <v>0</v>
      </c>
      <c r="W10" s="119">
        <v>0</v>
      </c>
      <c r="X10" s="119">
        <v>0</v>
      </c>
      <c r="Y10" s="119">
        <v>0</v>
      </c>
      <c r="Z10" s="1"/>
      <c r="AA10" s="119">
        <v>293</v>
      </c>
      <c r="AB10" s="119">
        <v>293</v>
      </c>
      <c r="AC10" s="119">
        <v>0</v>
      </c>
      <c r="AD10" s="119">
        <v>0</v>
      </c>
      <c r="AE10" s="119">
        <v>0</v>
      </c>
      <c r="AF10" s="1"/>
      <c r="AG10" s="119">
        <v>-164</v>
      </c>
      <c r="AH10" s="119">
        <v>0</v>
      </c>
      <c r="AI10" s="119">
        <v>0</v>
      </c>
      <c r="AJ10" s="119">
        <v>0</v>
      </c>
      <c r="AK10" s="119">
        <v>0</v>
      </c>
    </row>
    <row r="11" spans="1:40">
      <c r="A11" s="137" t="s">
        <v>27</v>
      </c>
      <c r="B11" s="189">
        <v>1.4764000000000001E-3</v>
      </c>
      <c r="C11" s="119">
        <v>3145.0084000000002</v>
      </c>
      <c r="D11" s="119">
        <v>1154.7316000000001</v>
      </c>
      <c r="E11" s="119">
        <v>2704.7648000000004</v>
      </c>
      <c r="F11" s="119">
        <v>2043.3376000000001</v>
      </c>
      <c r="G11" s="119">
        <v>0</v>
      </c>
      <c r="H11" s="1"/>
      <c r="I11" s="119">
        <v>-26.575200000000002</v>
      </c>
      <c r="J11" s="119">
        <v>-177.16800000000001</v>
      </c>
      <c r="K11" s="1">
        <v>0</v>
      </c>
      <c r="L11" s="1">
        <v>0</v>
      </c>
      <c r="M11" s="1">
        <v>0</v>
      </c>
      <c r="N11" s="1"/>
      <c r="O11" s="119">
        <v>1399.6272000000001</v>
      </c>
      <c r="P11" s="119">
        <v>1976.8996000000002</v>
      </c>
      <c r="Q11" s="119">
        <v>2704.7648000000004</v>
      </c>
      <c r="R11" s="119">
        <v>2043.3376000000001</v>
      </c>
      <c r="S11" s="119">
        <v>0</v>
      </c>
      <c r="T11" s="1"/>
      <c r="U11" s="119">
        <v>1034.9564</v>
      </c>
      <c r="V11" s="119">
        <v>0</v>
      </c>
      <c r="W11" s="119">
        <v>0</v>
      </c>
      <c r="X11" s="119">
        <v>0</v>
      </c>
      <c r="Y11" s="119">
        <v>0</v>
      </c>
      <c r="Z11" s="1"/>
      <c r="AA11" s="119">
        <v>1382</v>
      </c>
      <c r="AB11" s="119">
        <v>0</v>
      </c>
      <c r="AC11" s="119">
        <v>0</v>
      </c>
      <c r="AD11" s="119">
        <v>0</v>
      </c>
      <c r="AE11" s="119">
        <v>0</v>
      </c>
      <c r="AF11" s="1"/>
      <c r="AG11" s="119">
        <v>-645</v>
      </c>
      <c r="AH11" s="119">
        <v>-645</v>
      </c>
      <c r="AI11" s="119">
        <v>0</v>
      </c>
      <c r="AJ11" s="119">
        <v>0</v>
      </c>
      <c r="AK11" s="119">
        <v>0</v>
      </c>
    </row>
    <row r="12" spans="1:40">
      <c r="A12" s="137" t="s">
        <v>28</v>
      </c>
      <c r="B12" s="189">
        <v>3.3722000000000001E-3</v>
      </c>
      <c r="C12" s="119">
        <v>5063.0582000000004</v>
      </c>
      <c r="D12" s="119">
        <v>3258.7118</v>
      </c>
      <c r="E12" s="119">
        <v>6177.8703999999998</v>
      </c>
      <c r="F12" s="119">
        <v>4667.1248000000005</v>
      </c>
      <c r="G12" s="119">
        <v>0</v>
      </c>
      <c r="H12" s="1"/>
      <c r="I12" s="119">
        <v>-60.699600000000004</v>
      </c>
      <c r="J12" s="119">
        <v>-404.66399999999999</v>
      </c>
      <c r="K12" s="1">
        <v>0</v>
      </c>
      <c r="L12" s="1">
        <v>0</v>
      </c>
      <c r="M12" s="1">
        <v>0</v>
      </c>
      <c r="N12" s="1"/>
      <c r="O12" s="119">
        <v>3196.8456000000001</v>
      </c>
      <c r="P12" s="119">
        <v>4515.3757999999998</v>
      </c>
      <c r="Q12" s="119">
        <v>6177.8703999999998</v>
      </c>
      <c r="R12" s="119">
        <v>4667.1248000000005</v>
      </c>
      <c r="S12" s="119">
        <v>0</v>
      </c>
      <c r="T12" s="1"/>
      <c r="U12" s="119">
        <v>2363.9122000000002</v>
      </c>
      <c r="V12" s="119">
        <v>0</v>
      </c>
      <c r="W12" s="119">
        <v>0</v>
      </c>
      <c r="X12" s="119">
        <v>0</v>
      </c>
      <c r="Y12" s="119">
        <v>0</v>
      </c>
      <c r="Z12" s="1"/>
      <c r="AA12" s="119">
        <v>415</v>
      </c>
      <c r="AB12" s="119">
        <v>0</v>
      </c>
      <c r="AC12" s="119">
        <v>0</v>
      </c>
      <c r="AD12" s="119">
        <v>0</v>
      </c>
      <c r="AE12" s="119">
        <v>0</v>
      </c>
      <c r="AF12" s="1"/>
      <c r="AG12" s="119">
        <v>-852</v>
      </c>
      <c r="AH12" s="119">
        <v>-852</v>
      </c>
      <c r="AI12" s="119">
        <v>0</v>
      </c>
      <c r="AJ12" s="119">
        <v>0</v>
      </c>
      <c r="AK12" s="119">
        <v>0</v>
      </c>
    </row>
    <row r="13" spans="1:40">
      <c r="A13" s="137" t="s">
        <v>29</v>
      </c>
      <c r="B13" s="189">
        <v>3.6754999999999999E-3</v>
      </c>
      <c r="C13" s="119">
        <v>4780.7404999999999</v>
      </c>
      <c r="D13" s="119">
        <v>2514.4344999999994</v>
      </c>
      <c r="E13" s="119">
        <v>6733.5159999999996</v>
      </c>
      <c r="F13" s="119">
        <v>5086.8919999999998</v>
      </c>
      <c r="G13" s="119">
        <v>0</v>
      </c>
      <c r="H13" s="1"/>
      <c r="I13" s="119">
        <v>-66.159000000000006</v>
      </c>
      <c r="J13" s="119">
        <v>-441.06</v>
      </c>
      <c r="K13" s="1">
        <v>0</v>
      </c>
      <c r="L13" s="1">
        <v>0</v>
      </c>
      <c r="M13" s="1">
        <v>0</v>
      </c>
      <c r="N13" s="1"/>
      <c r="O13" s="119">
        <v>3484.3739999999998</v>
      </c>
      <c r="P13" s="119">
        <v>4921.4944999999998</v>
      </c>
      <c r="Q13" s="119">
        <v>6733.5159999999996</v>
      </c>
      <c r="R13" s="119">
        <v>5086.8919999999998</v>
      </c>
      <c r="S13" s="119">
        <v>0</v>
      </c>
      <c r="T13" s="1"/>
      <c r="U13" s="119">
        <v>2576.5254999999997</v>
      </c>
      <c r="V13" s="119">
        <v>0</v>
      </c>
      <c r="W13" s="119">
        <v>0</v>
      </c>
      <c r="X13" s="119">
        <v>0</v>
      </c>
      <c r="Y13" s="119">
        <v>0</v>
      </c>
      <c r="Z13" s="1"/>
      <c r="AA13" s="119">
        <v>752</v>
      </c>
      <c r="AB13" s="119">
        <v>0</v>
      </c>
      <c r="AC13" s="119">
        <v>0</v>
      </c>
      <c r="AD13" s="119">
        <v>0</v>
      </c>
      <c r="AE13" s="119">
        <v>0</v>
      </c>
      <c r="AF13" s="1"/>
      <c r="AG13" s="119">
        <v>-1966</v>
      </c>
      <c r="AH13" s="119">
        <v>-1966</v>
      </c>
      <c r="AI13" s="119">
        <v>0</v>
      </c>
      <c r="AJ13" s="119">
        <v>0</v>
      </c>
      <c r="AK13" s="119">
        <v>0</v>
      </c>
    </row>
    <row r="14" spans="1:40">
      <c r="A14" s="137" t="s">
        <v>30</v>
      </c>
      <c r="B14" s="189">
        <v>4.0854000000000003E-3</v>
      </c>
      <c r="C14" s="119">
        <v>6366.2874000000011</v>
      </c>
      <c r="D14" s="119">
        <v>2898.1026000000002</v>
      </c>
      <c r="E14" s="119">
        <v>7484.4528000000009</v>
      </c>
      <c r="F14" s="119">
        <v>5654.1936000000005</v>
      </c>
      <c r="G14" s="119">
        <v>0</v>
      </c>
      <c r="H14" s="1"/>
      <c r="I14" s="119">
        <v>-73.537200000000013</v>
      </c>
      <c r="J14" s="119">
        <v>-490.24800000000005</v>
      </c>
      <c r="K14" s="1">
        <v>0</v>
      </c>
      <c r="L14" s="1">
        <v>0</v>
      </c>
      <c r="M14" s="1">
        <v>0</v>
      </c>
      <c r="N14" s="1"/>
      <c r="O14" s="119">
        <v>3872.9592000000002</v>
      </c>
      <c r="P14" s="119">
        <v>5470.3506000000007</v>
      </c>
      <c r="Q14" s="119">
        <v>7484.4528000000009</v>
      </c>
      <c r="R14" s="119">
        <v>5654.1936000000005</v>
      </c>
      <c r="S14" s="119">
        <v>0</v>
      </c>
      <c r="T14" s="1"/>
      <c r="U14" s="119">
        <v>2863.8654000000001</v>
      </c>
      <c r="V14" s="119">
        <v>0</v>
      </c>
      <c r="W14" s="119">
        <v>0</v>
      </c>
      <c r="X14" s="119">
        <v>0</v>
      </c>
      <c r="Y14" s="119">
        <v>0</v>
      </c>
      <c r="Z14" s="1"/>
      <c r="AA14" s="119">
        <v>1785</v>
      </c>
      <c r="AB14" s="119">
        <v>0</v>
      </c>
      <c r="AC14" s="119">
        <v>0</v>
      </c>
      <c r="AD14" s="119">
        <v>0</v>
      </c>
      <c r="AE14" s="119">
        <v>0</v>
      </c>
      <c r="AF14" s="1"/>
      <c r="AG14" s="119">
        <v>-2082</v>
      </c>
      <c r="AH14" s="119">
        <v>-2082</v>
      </c>
      <c r="AI14" s="119">
        <v>0</v>
      </c>
      <c r="AJ14" s="119">
        <v>0</v>
      </c>
      <c r="AK14" s="119">
        <v>0</v>
      </c>
    </row>
    <row r="15" spans="1:40">
      <c r="A15" s="137" t="s">
        <v>31</v>
      </c>
      <c r="B15" s="189">
        <v>1.0074000000000001E-3</v>
      </c>
      <c r="C15" s="119">
        <v>766.06940000000009</v>
      </c>
      <c r="D15" s="119">
        <v>254.02060000000029</v>
      </c>
      <c r="E15" s="119">
        <v>1845.5568000000001</v>
      </c>
      <c r="F15" s="119">
        <v>1394.2416000000001</v>
      </c>
      <c r="G15" s="119">
        <v>0</v>
      </c>
      <c r="H15" s="1"/>
      <c r="I15" s="119">
        <v>-18.133200000000002</v>
      </c>
      <c r="J15" s="119">
        <v>-120.88800000000001</v>
      </c>
      <c r="K15" s="1">
        <v>0</v>
      </c>
      <c r="L15" s="1">
        <v>0</v>
      </c>
      <c r="M15" s="1">
        <v>0</v>
      </c>
      <c r="N15" s="1"/>
      <c r="O15" s="119">
        <v>955.01520000000005</v>
      </c>
      <c r="P15" s="119">
        <v>1348.9086000000002</v>
      </c>
      <c r="Q15" s="119">
        <v>1845.5568000000001</v>
      </c>
      <c r="R15" s="119">
        <v>1394.2416000000001</v>
      </c>
      <c r="S15" s="119">
        <v>0</v>
      </c>
      <c r="T15" s="1"/>
      <c r="U15" s="119">
        <v>706.18740000000003</v>
      </c>
      <c r="V15" s="119">
        <v>0</v>
      </c>
      <c r="W15" s="119">
        <v>0</v>
      </c>
      <c r="X15" s="119">
        <v>0</v>
      </c>
      <c r="Y15" s="119">
        <v>0</v>
      </c>
      <c r="Z15" s="1"/>
      <c r="AA15" s="119">
        <v>97</v>
      </c>
      <c r="AB15" s="119">
        <v>0</v>
      </c>
      <c r="AC15" s="119">
        <v>0</v>
      </c>
      <c r="AD15" s="119">
        <v>0</v>
      </c>
      <c r="AE15" s="119">
        <v>0</v>
      </c>
      <c r="AF15" s="1"/>
      <c r="AG15" s="119">
        <v>-974</v>
      </c>
      <c r="AH15" s="119">
        <v>-974</v>
      </c>
      <c r="AI15" s="119">
        <v>0</v>
      </c>
      <c r="AJ15" s="119">
        <v>0</v>
      </c>
      <c r="AK15" s="119">
        <v>0</v>
      </c>
    </row>
    <row r="16" spans="1:40">
      <c r="A16" s="137" t="s">
        <v>32</v>
      </c>
      <c r="B16" s="189">
        <v>2.0960000000000002E-3</v>
      </c>
      <c r="C16" s="119">
        <v>3751.576</v>
      </c>
      <c r="D16" s="119">
        <v>1604.0240000000003</v>
      </c>
      <c r="E16" s="119">
        <v>3839.8720000000003</v>
      </c>
      <c r="F16" s="119">
        <v>2900.8640000000005</v>
      </c>
      <c r="G16" s="119">
        <v>0</v>
      </c>
      <c r="H16" s="1"/>
      <c r="I16" s="119">
        <v>-37.728000000000002</v>
      </c>
      <c r="J16" s="119">
        <v>-251.52000000000004</v>
      </c>
      <c r="K16" s="1">
        <v>0</v>
      </c>
      <c r="L16" s="1">
        <v>0</v>
      </c>
      <c r="M16" s="1">
        <v>0</v>
      </c>
      <c r="N16" s="1"/>
      <c r="O16" s="119">
        <v>1987.0080000000003</v>
      </c>
      <c r="P16" s="119">
        <v>2806.5440000000003</v>
      </c>
      <c r="Q16" s="119">
        <v>3839.8720000000003</v>
      </c>
      <c r="R16" s="119">
        <v>2900.8640000000005</v>
      </c>
      <c r="S16" s="119">
        <v>0</v>
      </c>
      <c r="T16" s="1"/>
      <c r="U16" s="119">
        <v>1469.296</v>
      </c>
      <c r="V16" s="119">
        <v>0</v>
      </c>
      <c r="W16" s="119">
        <v>0</v>
      </c>
      <c r="X16" s="119">
        <v>0</v>
      </c>
      <c r="Y16" s="119">
        <v>0</v>
      </c>
      <c r="Z16" s="1"/>
      <c r="AA16" s="119">
        <v>1284</v>
      </c>
      <c r="AB16" s="119">
        <v>0</v>
      </c>
      <c r="AC16" s="119">
        <v>0</v>
      </c>
      <c r="AD16" s="119">
        <v>0</v>
      </c>
      <c r="AE16" s="119">
        <v>0</v>
      </c>
      <c r="AF16" s="1"/>
      <c r="AG16" s="119">
        <v>-951</v>
      </c>
      <c r="AH16" s="119">
        <v>-951</v>
      </c>
      <c r="AI16" s="119">
        <v>0</v>
      </c>
      <c r="AJ16" s="119">
        <v>0</v>
      </c>
      <c r="AK16" s="119">
        <v>0</v>
      </c>
    </row>
    <row r="17" spans="1:37">
      <c r="A17" s="137" t="s">
        <v>33</v>
      </c>
      <c r="B17" s="189">
        <v>2.40451E-2</v>
      </c>
      <c r="C17" s="119">
        <v>30766.558099999995</v>
      </c>
      <c r="D17" s="119">
        <v>38827.976899999994</v>
      </c>
      <c r="E17" s="119">
        <v>44050.623200000002</v>
      </c>
      <c r="F17" s="119">
        <v>33278.418400000002</v>
      </c>
      <c r="G17" s="119">
        <v>0</v>
      </c>
      <c r="H17" s="1"/>
      <c r="I17" s="119">
        <v>-432.81180000000001</v>
      </c>
      <c r="J17" s="119">
        <v>-2885.4119999999998</v>
      </c>
      <c r="K17" s="1">
        <v>0</v>
      </c>
      <c r="L17" s="1">
        <v>0</v>
      </c>
      <c r="M17" s="1">
        <v>0</v>
      </c>
      <c r="N17" s="1"/>
      <c r="O17" s="119">
        <v>22794.754799999999</v>
      </c>
      <c r="P17" s="119">
        <v>32196.388899999998</v>
      </c>
      <c r="Q17" s="119">
        <v>44050.623200000002</v>
      </c>
      <c r="R17" s="119">
        <v>33278.418400000002</v>
      </c>
      <c r="S17" s="119">
        <v>0</v>
      </c>
      <c r="T17" s="1"/>
      <c r="U17" s="119">
        <v>16855.615099999999</v>
      </c>
      <c r="V17" s="119">
        <v>0</v>
      </c>
      <c r="W17" s="119">
        <v>0</v>
      </c>
      <c r="X17" s="119">
        <v>0</v>
      </c>
      <c r="Y17" s="119">
        <v>0</v>
      </c>
      <c r="Z17" s="1"/>
      <c r="AA17" s="119">
        <v>9517</v>
      </c>
      <c r="AB17" s="119">
        <v>9517</v>
      </c>
      <c r="AC17" s="119">
        <v>0</v>
      </c>
      <c r="AD17" s="119">
        <v>0</v>
      </c>
      <c r="AE17" s="119">
        <v>0</v>
      </c>
      <c r="AF17" s="1"/>
      <c r="AG17" s="119">
        <v>-17968</v>
      </c>
      <c r="AH17" s="119">
        <v>0</v>
      </c>
      <c r="AI17" s="119">
        <v>0</v>
      </c>
      <c r="AJ17" s="119">
        <v>0</v>
      </c>
      <c r="AK17" s="119">
        <v>0</v>
      </c>
    </row>
    <row r="18" spans="1:37">
      <c r="A18" s="137" t="s">
        <v>34</v>
      </c>
      <c r="B18" s="189">
        <v>2.9773399999999998E-2</v>
      </c>
      <c r="C18" s="119">
        <v>56389.415399999998</v>
      </c>
      <c r="D18" s="119">
        <v>39996.774600000004</v>
      </c>
      <c r="E18" s="119">
        <v>54544.868799999997</v>
      </c>
      <c r="F18" s="119">
        <v>41206.385600000001</v>
      </c>
      <c r="G18" s="119">
        <v>0</v>
      </c>
      <c r="H18" s="1"/>
      <c r="I18" s="119">
        <v>-535.9212</v>
      </c>
      <c r="J18" s="119">
        <v>-3572.808</v>
      </c>
      <c r="K18" s="1">
        <v>0</v>
      </c>
      <c r="L18" s="1">
        <v>0</v>
      </c>
      <c r="M18" s="1">
        <v>0</v>
      </c>
      <c r="N18" s="1"/>
      <c r="O18" s="119">
        <v>28225.183199999999</v>
      </c>
      <c r="P18" s="119">
        <v>39866.582600000002</v>
      </c>
      <c r="Q18" s="119">
        <v>54544.868799999997</v>
      </c>
      <c r="R18" s="119">
        <v>41206.385600000001</v>
      </c>
      <c r="S18" s="119">
        <v>0</v>
      </c>
      <c r="T18" s="1"/>
      <c r="U18" s="119">
        <v>20871.153399999999</v>
      </c>
      <c r="V18" s="119">
        <v>0</v>
      </c>
      <c r="W18" s="119">
        <v>0</v>
      </c>
      <c r="X18" s="119">
        <v>0</v>
      </c>
      <c r="Y18" s="119">
        <v>0</v>
      </c>
      <c r="Z18" s="1"/>
      <c r="AA18" s="119">
        <v>7829</v>
      </c>
      <c r="AB18" s="119">
        <v>3703</v>
      </c>
      <c r="AC18" s="119">
        <v>0</v>
      </c>
      <c r="AD18" s="119">
        <v>0</v>
      </c>
      <c r="AE18" s="119">
        <v>0</v>
      </c>
      <c r="AF18" s="1"/>
      <c r="AG18" s="119">
        <v>0</v>
      </c>
      <c r="AH18" s="119">
        <v>0</v>
      </c>
      <c r="AI18" s="119">
        <v>0</v>
      </c>
      <c r="AJ18" s="119">
        <v>0</v>
      </c>
      <c r="AK18" s="119">
        <v>0</v>
      </c>
    </row>
    <row r="19" spans="1:37">
      <c r="A19" s="137" t="s">
        <v>35</v>
      </c>
      <c r="B19" s="189">
        <v>6.6635000000000002E-3</v>
      </c>
      <c r="C19" s="119">
        <v>8818.1684999999998</v>
      </c>
      <c r="D19" s="119">
        <v>4090.8064999999997</v>
      </c>
      <c r="E19" s="119">
        <v>12207.532000000001</v>
      </c>
      <c r="F19" s="119">
        <v>9222.2839999999997</v>
      </c>
      <c r="G19" s="119">
        <v>0</v>
      </c>
      <c r="H19" s="1"/>
      <c r="I19" s="119">
        <v>-119.943</v>
      </c>
      <c r="J19" s="119">
        <v>-799.62</v>
      </c>
      <c r="K19" s="1">
        <v>0</v>
      </c>
      <c r="L19" s="1">
        <v>0</v>
      </c>
      <c r="M19" s="1">
        <v>0</v>
      </c>
      <c r="N19" s="1"/>
      <c r="O19" s="119">
        <v>6316.9980000000005</v>
      </c>
      <c r="P19" s="119">
        <v>8922.4264999999996</v>
      </c>
      <c r="Q19" s="119">
        <v>12207.532000000001</v>
      </c>
      <c r="R19" s="119">
        <v>9222.2839999999997</v>
      </c>
      <c r="S19" s="119">
        <v>0</v>
      </c>
      <c r="T19" s="1"/>
      <c r="U19" s="119">
        <v>4671.1135000000004</v>
      </c>
      <c r="V19" s="119">
        <v>0</v>
      </c>
      <c r="W19" s="119">
        <v>0</v>
      </c>
      <c r="X19" s="119">
        <v>0</v>
      </c>
      <c r="Y19" s="119">
        <v>0</v>
      </c>
      <c r="Z19" s="1"/>
      <c r="AA19" s="119">
        <v>1982</v>
      </c>
      <c r="AB19" s="119">
        <v>0</v>
      </c>
      <c r="AC19" s="119">
        <v>0</v>
      </c>
      <c r="AD19" s="119">
        <v>0</v>
      </c>
      <c r="AE19" s="119">
        <v>0</v>
      </c>
      <c r="AF19" s="1"/>
      <c r="AG19" s="119">
        <v>-4032</v>
      </c>
      <c r="AH19" s="119">
        <v>-4032</v>
      </c>
      <c r="AI19" s="119">
        <v>0</v>
      </c>
      <c r="AJ19" s="119">
        <v>0</v>
      </c>
      <c r="AK19" s="119">
        <v>0</v>
      </c>
    </row>
    <row r="20" spans="1:37">
      <c r="A20" s="137" t="s">
        <v>36</v>
      </c>
      <c r="B20" s="189">
        <v>2.3395900000000001E-2</v>
      </c>
      <c r="C20" s="119">
        <v>32288.712899999999</v>
      </c>
      <c r="D20" s="119">
        <v>53634.602100000004</v>
      </c>
      <c r="E20" s="119">
        <v>42861.288800000002</v>
      </c>
      <c r="F20" s="119">
        <v>32379.925600000002</v>
      </c>
      <c r="G20" s="119">
        <v>0</v>
      </c>
      <c r="H20" s="1"/>
      <c r="I20" s="119">
        <v>-421.12620000000004</v>
      </c>
      <c r="J20" s="119">
        <v>-2807.5080000000003</v>
      </c>
      <c r="K20" s="1">
        <v>0</v>
      </c>
      <c r="L20" s="1">
        <v>0</v>
      </c>
      <c r="M20" s="1">
        <v>0</v>
      </c>
      <c r="N20" s="1"/>
      <c r="O20" s="119">
        <v>22179.313200000001</v>
      </c>
      <c r="P20" s="119">
        <v>31327.110100000002</v>
      </c>
      <c r="Q20" s="119">
        <v>42861.288800000002</v>
      </c>
      <c r="R20" s="119">
        <v>32379.925600000002</v>
      </c>
      <c r="S20" s="119">
        <v>0</v>
      </c>
      <c r="T20" s="1"/>
      <c r="U20" s="119">
        <v>16400.525900000001</v>
      </c>
      <c r="V20" s="119">
        <v>0</v>
      </c>
      <c r="W20" s="119">
        <v>0</v>
      </c>
      <c r="X20" s="119">
        <v>0</v>
      </c>
      <c r="Y20" s="119">
        <v>0</v>
      </c>
      <c r="Z20" s="1"/>
      <c r="AA20" s="119">
        <v>25115</v>
      </c>
      <c r="AB20" s="119">
        <v>25115</v>
      </c>
      <c r="AC20" s="119">
        <v>0</v>
      </c>
      <c r="AD20" s="119">
        <v>0</v>
      </c>
      <c r="AE20" s="119">
        <v>0</v>
      </c>
      <c r="AF20" s="1"/>
      <c r="AG20" s="119">
        <v>-30985</v>
      </c>
      <c r="AH20" s="119">
        <v>0</v>
      </c>
      <c r="AI20" s="119">
        <v>0</v>
      </c>
      <c r="AJ20" s="119">
        <v>0</v>
      </c>
      <c r="AK20" s="119">
        <v>0</v>
      </c>
    </row>
    <row r="21" spans="1:37">
      <c r="A21" s="137" t="s">
        <v>37</v>
      </c>
      <c r="B21" s="189">
        <v>6.9668000000000004E-3</v>
      </c>
      <c r="C21" s="119">
        <v>8963.8508000000002</v>
      </c>
      <c r="D21" s="119">
        <v>3997.5292000000009</v>
      </c>
      <c r="E21" s="119">
        <v>12763.177600000001</v>
      </c>
      <c r="F21" s="119">
        <v>9642.0511999999999</v>
      </c>
      <c r="G21" s="119">
        <v>0</v>
      </c>
      <c r="H21" s="1"/>
      <c r="I21" s="119">
        <v>-125.40240000000001</v>
      </c>
      <c r="J21" s="119">
        <v>-836.01600000000008</v>
      </c>
      <c r="K21" s="1">
        <v>0</v>
      </c>
      <c r="L21" s="1">
        <v>0</v>
      </c>
      <c r="M21" s="1">
        <v>0</v>
      </c>
      <c r="N21" s="1"/>
      <c r="O21" s="119">
        <v>6604.5264000000006</v>
      </c>
      <c r="P21" s="119">
        <v>9328.5452000000005</v>
      </c>
      <c r="Q21" s="119">
        <v>12763.177600000001</v>
      </c>
      <c r="R21" s="119">
        <v>9642.0511999999999</v>
      </c>
      <c r="S21" s="119">
        <v>0</v>
      </c>
      <c r="T21" s="1"/>
      <c r="U21" s="119">
        <v>4883.7268000000004</v>
      </c>
      <c r="V21" s="119">
        <v>0</v>
      </c>
      <c r="W21" s="119">
        <v>0</v>
      </c>
      <c r="X21" s="119">
        <v>0</v>
      </c>
      <c r="Y21" s="119">
        <v>0</v>
      </c>
      <c r="Z21" s="1"/>
      <c r="AA21" s="119">
        <v>2096</v>
      </c>
      <c r="AB21" s="119">
        <v>0</v>
      </c>
      <c r="AC21" s="119">
        <v>0</v>
      </c>
      <c r="AD21" s="119">
        <v>0</v>
      </c>
      <c r="AE21" s="119">
        <v>0</v>
      </c>
      <c r="AF21" s="1"/>
      <c r="AG21" s="119">
        <v>-4495</v>
      </c>
      <c r="AH21" s="119">
        <v>-4495</v>
      </c>
      <c r="AI21" s="119">
        <v>0</v>
      </c>
      <c r="AJ21" s="119">
        <v>0</v>
      </c>
      <c r="AK21" s="119">
        <v>0</v>
      </c>
    </row>
    <row r="22" spans="1:37">
      <c r="A22" s="137" t="s">
        <v>38</v>
      </c>
      <c r="B22" s="189">
        <v>1.1354E-3</v>
      </c>
      <c r="C22" s="119">
        <v>2521.8373999999999</v>
      </c>
      <c r="D22" s="119">
        <v>1885.0526</v>
      </c>
      <c r="E22" s="119">
        <v>2080.0527999999999</v>
      </c>
      <c r="F22" s="119">
        <v>1571.3935999999999</v>
      </c>
      <c r="G22" s="119" t="s">
        <v>410</v>
      </c>
      <c r="H22" s="1"/>
      <c r="I22" s="119">
        <v>-20.437200000000001</v>
      </c>
      <c r="J22" s="119">
        <v>-136.24799999999999</v>
      </c>
      <c r="K22" s="1">
        <v>0</v>
      </c>
      <c r="L22" s="1">
        <v>0</v>
      </c>
      <c r="M22" s="1">
        <v>0</v>
      </c>
      <c r="N22" s="1"/>
      <c r="O22" s="119">
        <v>1076.3591999999999</v>
      </c>
      <c r="P22" s="119">
        <v>1520.3006</v>
      </c>
      <c r="Q22" s="119">
        <v>2080.0527999999999</v>
      </c>
      <c r="R22" s="119">
        <v>1571.3935999999999</v>
      </c>
      <c r="S22" s="119">
        <v>0</v>
      </c>
      <c r="T22" s="1"/>
      <c r="U22" s="119">
        <v>795.91539999999998</v>
      </c>
      <c r="V22" s="119">
        <v>0</v>
      </c>
      <c r="W22" s="119">
        <v>0</v>
      </c>
      <c r="X22" s="119">
        <v>0</v>
      </c>
      <c r="Y22" s="119">
        <v>0</v>
      </c>
      <c r="Z22" s="1"/>
      <c r="AA22" s="119">
        <v>670</v>
      </c>
      <c r="AB22" s="119">
        <v>501</v>
      </c>
      <c r="AC22" s="119">
        <v>0</v>
      </c>
      <c r="AD22" s="119">
        <v>0</v>
      </c>
      <c r="AE22" s="119">
        <v>0</v>
      </c>
      <c r="AF22" s="1"/>
      <c r="AG22" s="119">
        <v>0</v>
      </c>
      <c r="AH22" s="119">
        <v>0</v>
      </c>
      <c r="AI22" s="119">
        <v>0</v>
      </c>
      <c r="AJ22" s="119">
        <v>0</v>
      </c>
      <c r="AK22" s="119">
        <v>0</v>
      </c>
    </row>
    <row r="23" spans="1:37">
      <c r="A23" s="137" t="s">
        <v>39</v>
      </c>
      <c r="B23" s="189">
        <v>1.06401E-2</v>
      </c>
      <c r="C23" s="119">
        <v>16077.003099999998</v>
      </c>
      <c r="D23" s="119">
        <v>20344.281900000002</v>
      </c>
      <c r="E23" s="119">
        <v>19492.663199999999</v>
      </c>
      <c r="F23" s="119">
        <v>14725.8984</v>
      </c>
      <c r="G23" s="119">
        <v>0</v>
      </c>
      <c r="H23" s="1"/>
      <c r="I23" s="119">
        <v>-191.52179999999998</v>
      </c>
      <c r="J23" s="119">
        <v>-1276.8119999999999</v>
      </c>
      <c r="K23" s="1">
        <v>0</v>
      </c>
      <c r="L23" s="1">
        <v>0</v>
      </c>
      <c r="M23" s="1">
        <v>0</v>
      </c>
      <c r="N23" s="1"/>
      <c r="O23" s="119">
        <v>10086.8148</v>
      </c>
      <c r="P23" s="119">
        <v>14247.0939</v>
      </c>
      <c r="Q23" s="119">
        <v>19492.663199999999</v>
      </c>
      <c r="R23" s="119">
        <v>14725.8984</v>
      </c>
      <c r="S23" s="119">
        <v>0</v>
      </c>
      <c r="T23" s="1"/>
      <c r="U23" s="119">
        <v>7458.7100999999993</v>
      </c>
      <c r="V23" s="119">
        <v>0</v>
      </c>
      <c r="W23" s="119">
        <v>0</v>
      </c>
      <c r="X23" s="119">
        <v>0</v>
      </c>
      <c r="Y23" s="119">
        <v>0</v>
      </c>
      <c r="Z23" s="1"/>
      <c r="AA23" s="119">
        <v>7374</v>
      </c>
      <c r="AB23" s="119">
        <v>7374</v>
      </c>
      <c r="AC23" s="119">
        <v>0</v>
      </c>
      <c r="AD23" s="119">
        <v>0</v>
      </c>
      <c r="AE23" s="119">
        <v>0</v>
      </c>
      <c r="AF23" s="1"/>
      <c r="AG23" s="119">
        <v>-8651</v>
      </c>
      <c r="AH23" s="119">
        <v>0</v>
      </c>
      <c r="AI23" s="119">
        <v>0</v>
      </c>
      <c r="AJ23" s="119">
        <v>0</v>
      </c>
      <c r="AK23" s="119">
        <v>0</v>
      </c>
    </row>
    <row r="24" spans="1:37">
      <c r="A24" s="137" t="s">
        <v>40</v>
      </c>
      <c r="B24" s="189">
        <v>1.5625999999999999E-3</v>
      </c>
      <c r="C24" s="119">
        <v>3660.6005999999998</v>
      </c>
      <c r="D24" s="119">
        <v>788.80939999999987</v>
      </c>
      <c r="E24" s="119">
        <v>2862.6831999999999</v>
      </c>
      <c r="F24" s="119">
        <v>2162.6383999999998</v>
      </c>
      <c r="G24" s="119">
        <v>0</v>
      </c>
      <c r="H24" s="1"/>
      <c r="I24" s="119">
        <v>-28.126799999999999</v>
      </c>
      <c r="J24" s="119">
        <v>-187.512</v>
      </c>
      <c r="K24" s="1">
        <v>0</v>
      </c>
      <c r="L24" s="1">
        <v>0</v>
      </c>
      <c r="M24" s="1">
        <v>0</v>
      </c>
      <c r="N24" s="1"/>
      <c r="O24" s="119">
        <v>1481.3447999999999</v>
      </c>
      <c r="P24" s="119">
        <v>2092.3213999999998</v>
      </c>
      <c r="Q24" s="119">
        <v>2862.6831999999999</v>
      </c>
      <c r="R24" s="119">
        <v>2162.6383999999998</v>
      </c>
      <c r="S24" s="119">
        <v>0</v>
      </c>
      <c r="T24" s="1"/>
      <c r="U24" s="119">
        <v>1095.3825999999999</v>
      </c>
      <c r="V24" s="119">
        <v>0</v>
      </c>
      <c r="W24" s="119">
        <v>0</v>
      </c>
      <c r="X24" s="119">
        <v>0</v>
      </c>
      <c r="Y24" s="119">
        <v>0</v>
      </c>
      <c r="Z24" s="1"/>
      <c r="AA24" s="119">
        <v>2228</v>
      </c>
      <c r="AB24" s="119">
        <v>0</v>
      </c>
      <c r="AC24" s="119">
        <v>0</v>
      </c>
      <c r="AD24" s="119">
        <v>0</v>
      </c>
      <c r="AE24" s="119">
        <v>0</v>
      </c>
      <c r="AF24" s="1"/>
      <c r="AG24" s="119">
        <v>-1116</v>
      </c>
      <c r="AH24" s="119">
        <v>-1116</v>
      </c>
      <c r="AI24" s="119">
        <v>0</v>
      </c>
      <c r="AJ24" s="119">
        <v>0</v>
      </c>
      <c r="AK24" s="119">
        <v>0</v>
      </c>
    </row>
    <row r="25" spans="1:37">
      <c r="A25" s="137" t="s">
        <v>41</v>
      </c>
      <c r="B25" s="189">
        <v>1.6189499999999999E-2</v>
      </c>
      <c r="C25" s="119">
        <v>23230.074499999999</v>
      </c>
      <c r="D25" s="119">
        <v>12943.000500000002</v>
      </c>
      <c r="E25" s="119">
        <v>29659.163999999997</v>
      </c>
      <c r="F25" s="119">
        <v>22406.268</v>
      </c>
      <c r="G25" s="119">
        <v>0</v>
      </c>
      <c r="H25" s="1"/>
      <c r="I25" s="119">
        <v>-291.411</v>
      </c>
      <c r="J25" s="119">
        <v>-1942.7399999999998</v>
      </c>
      <c r="K25" s="1">
        <v>0</v>
      </c>
      <c r="L25" s="1">
        <v>0</v>
      </c>
      <c r="M25" s="1">
        <v>0</v>
      </c>
      <c r="N25" s="1"/>
      <c r="O25" s="119">
        <v>15347.645999999999</v>
      </c>
      <c r="P25" s="119">
        <v>21677.7405</v>
      </c>
      <c r="Q25" s="119">
        <v>29659.163999999997</v>
      </c>
      <c r="R25" s="119">
        <v>22406.268</v>
      </c>
      <c r="S25" s="119">
        <v>0</v>
      </c>
      <c r="T25" s="1"/>
      <c r="U25" s="119">
        <v>11348.8395</v>
      </c>
      <c r="V25" s="119">
        <v>0</v>
      </c>
      <c r="W25" s="119">
        <v>0</v>
      </c>
      <c r="X25" s="119">
        <v>0</v>
      </c>
      <c r="Y25" s="119">
        <v>0</v>
      </c>
      <c r="Z25" s="1"/>
      <c r="AA25" s="119">
        <v>3617</v>
      </c>
      <c r="AB25" s="119">
        <v>0</v>
      </c>
      <c r="AC25" s="119">
        <v>0</v>
      </c>
      <c r="AD25" s="119">
        <v>0</v>
      </c>
      <c r="AE25" s="119">
        <v>0</v>
      </c>
      <c r="AF25" s="1"/>
      <c r="AG25" s="119">
        <v>-6792</v>
      </c>
      <c r="AH25" s="119">
        <v>-6792</v>
      </c>
      <c r="AI25" s="119">
        <v>0</v>
      </c>
      <c r="AJ25" s="119">
        <v>0</v>
      </c>
      <c r="AK25" s="119">
        <v>0</v>
      </c>
    </row>
    <row r="26" spans="1:37">
      <c r="A26" s="137" t="s">
        <v>42</v>
      </c>
      <c r="B26" s="189">
        <v>8.2485000000000006E-3</v>
      </c>
      <c r="C26" s="119">
        <v>14581.303500000002</v>
      </c>
      <c r="D26" s="119">
        <v>31564.9215</v>
      </c>
      <c r="E26" s="119">
        <v>15111.252</v>
      </c>
      <c r="F26" s="119">
        <v>11415.924000000001</v>
      </c>
      <c r="G26" s="119">
        <v>0</v>
      </c>
      <c r="H26" s="1"/>
      <c r="I26" s="119">
        <v>-148.47300000000001</v>
      </c>
      <c r="J26" s="119">
        <v>-989.82</v>
      </c>
      <c r="K26" s="1">
        <v>0</v>
      </c>
      <c r="L26" s="1">
        <v>0</v>
      </c>
      <c r="M26" s="1">
        <v>0</v>
      </c>
      <c r="N26" s="1"/>
      <c r="O26" s="119">
        <v>7819.5780000000004</v>
      </c>
      <c r="P26" s="119">
        <v>11044.7415</v>
      </c>
      <c r="Q26" s="119">
        <v>15111.252</v>
      </c>
      <c r="R26" s="119">
        <v>11415.924000000001</v>
      </c>
      <c r="S26" s="119">
        <v>0</v>
      </c>
      <c r="T26" s="1"/>
      <c r="U26" s="119">
        <v>5782.1985000000004</v>
      </c>
      <c r="V26" s="119">
        <v>0</v>
      </c>
      <c r="W26" s="119">
        <v>0</v>
      </c>
      <c r="X26" s="119">
        <v>0</v>
      </c>
      <c r="Y26" s="119">
        <v>0</v>
      </c>
      <c r="Z26" s="1"/>
      <c r="AA26" s="119">
        <v>21510</v>
      </c>
      <c r="AB26" s="119">
        <v>21510</v>
      </c>
      <c r="AC26" s="119">
        <v>0</v>
      </c>
      <c r="AD26" s="119">
        <v>0</v>
      </c>
      <c r="AE26" s="119">
        <v>0</v>
      </c>
      <c r="AF26" s="1"/>
      <c r="AG26" s="119">
        <v>-20382</v>
      </c>
      <c r="AH26" s="119">
        <v>0</v>
      </c>
      <c r="AI26" s="119">
        <v>0</v>
      </c>
      <c r="AJ26" s="119">
        <v>0</v>
      </c>
      <c r="AK26" s="119">
        <v>0</v>
      </c>
    </row>
    <row r="27" spans="1:37">
      <c r="A27" s="137" t="s">
        <v>43</v>
      </c>
      <c r="B27" s="189">
        <v>3.9513999999999999E-3</v>
      </c>
      <c r="C27" s="119">
        <v>4632.7334000000001</v>
      </c>
      <c r="D27" s="119">
        <v>3235.7566000000006</v>
      </c>
      <c r="E27" s="119">
        <v>7238.9647999999997</v>
      </c>
      <c r="F27" s="119">
        <v>5468.7375999999995</v>
      </c>
      <c r="G27" s="119">
        <v>0</v>
      </c>
      <c r="H27" s="1"/>
      <c r="I27" s="119">
        <v>-71.125199999999992</v>
      </c>
      <c r="J27" s="119">
        <v>-474.16800000000001</v>
      </c>
      <c r="K27" s="1">
        <v>0</v>
      </c>
      <c r="L27" s="1">
        <v>0</v>
      </c>
      <c r="M27" s="1">
        <v>0</v>
      </c>
      <c r="N27" s="1"/>
      <c r="O27" s="119">
        <v>3745.9272000000001</v>
      </c>
      <c r="P27" s="119">
        <v>5290.9246000000003</v>
      </c>
      <c r="Q27" s="119">
        <v>7238.9647999999997</v>
      </c>
      <c r="R27" s="119">
        <v>5468.7375999999995</v>
      </c>
      <c r="S27" s="119">
        <v>0</v>
      </c>
      <c r="T27" s="1"/>
      <c r="U27" s="119">
        <v>2769.9313999999999</v>
      </c>
      <c r="V27" s="119">
        <v>0</v>
      </c>
      <c r="W27" s="119">
        <v>0</v>
      </c>
      <c r="X27" s="119">
        <v>0</v>
      </c>
      <c r="Y27" s="119">
        <v>0</v>
      </c>
      <c r="Z27" s="1"/>
      <c r="AA27" s="119">
        <v>0</v>
      </c>
      <c r="AB27" s="119">
        <v>0</v>
      </c>
      <c r="AC27" s="119">
        <v>0</v>
      </c>
      <c r="AD27" s="119">
        <v>0</v>
      </c>
      <c r="AE27" s="119">
        <v>0</v>
      </c>
      <c r="AF27" s="1"/>
      <c r="AG27" s="119">
        <v>-1812</v>
      </c>
      <c r="AH27" s="119">
        <v>-1581</v>
      </c>
      <c r="AI27" s="119">
        <v>0</v>
      </c>
      <c r="AJ27" s="119">
        <v>0</v>
      </c>
      <c r="AK27" s="119">
        <v>0</v>
      </c>
    </row>
    <row r="28" spans="1:37">
      <c r="A28" s="137" t="s">
        <v>44</v>
      </c>
      <c r="B28" s="189">
        <v>1.5357999999999999E-3</v>
      </c>
      <c r="C28" s="119">
        <v>1099.8897999999999</v>
      </c>
      <c r="D28" s="119">
        <v>1667.1402</v>
      </c>
      <c r="E28" s="119">
        <v>2813.5855999999999</v>
      </c>
      <c r="F28" s="119">
        <v>2125.5472</v>
      </c>
      <c r="G28" s="119">
        <v>0</v>
      </c>
      <c r="H28" s="1"/>
      <c r="I28" s="119">
        <v>-27.644399999999997</v>
      </c>
      <c r="J28" s="119">
        <v>-184.29599999999999</v>
      </c>
      <c r="K28" s="1">
        <v>0</v>
      </c>
      <c r="L28" s="1">
        <v>0</v>
      </c>
      <c r="M28" s="1">
        <v>0</v>
      </c>
      <c r="N28" s="1"/>
      <c r="O28" s="119">
        <v>1455.9384</v>
      </c>
      <c r="P28" s="119">
        <v>2056.4362000000001</v>
      </c>
      <c r="Q28" s="119">
        <v>2813.5855999999999</v>
      </c>
      <c r="R28" s="119">
        <v>2125.5472</v>
      </c>
      <c r="S28" s="119">
        <v>0</v>
      </c>
      <c r="T28" s="1"/>
      <c r="U28" s="119">
        <v>1076.5958000000001</v>
      </c>
      <c r="V28" s="119">
        <v>0</v>
      </c>
      <c r="W28" s="119">
        <v>0</v>
      </c>
      <c r="X28" s="119">
        <v>0</v>
      </c>
      <c r="Y28" s="119">
        <v>0</v>
      </c>
      <c r="Z28" s="1"/>
      <c r="AA28" s="119">
        <v>0</v>
      </c>
      <c r="AB28" s="119">
        <v>0</v>
      </c>
      <c r="AC28" s="119">
        <v>0</v>
      </c>
      <c r="AD28" s="119">
        <v>0</v>
      </c>
      <c r="AE28" s="119">
        <v>0</v>
      </c>
      <c r="AF28" s="1"/>
      <c r="AG28" s="119">
        <v>-1405</v>
      </c>
      <c r="AH28" s="119">
        <v>-205</v>
      </c>
      <c r="AI28" s="119">
        <v>0</v>
      </c>
      <c r="AJ28" s="119">
        <v>0</v>
      </c>
      <c r="AK28" s="119">
        <v>0</v>
      </c>
    </row>
    <row r="29" spans="1:37">
      <c r="A29" s="137" t="s">
        <v>45</v>
      </c>
      <c r="B29" s="189">
        <v>1.5782999999999999E-3</v>
      </c>
      <c r="C29" s="119">
        <v>2536.2073</v>
      </c>
      <c r="D29" s="119">
        <v>2895.9476999999997</v>
      </c>
      <c r="E29" s="119">
        <v>2891.4456</v>
      </c>
      <c r="F29" s="119">
        <v>2184.3671999999997</v>
      </c>
      <c r="G29" s="119">
        <v>0</v>
      </c>
      <c r="H29" s="1"/>
      <c r="I29" s="119">
        <v>-28.409399999999998</v>
      </c>
      <c r="J29" s="119">
        <v>-189.39599999999999</v>
      </c>
      <c r="K29" s="1">
        <v>0</v>
      </c>
      <c r="L29" s="1">
        <v>0</v>
      </c>
      <c r="M29" s="1">
        <v>0</v>
      </c>
      <c r="N29" s="1"/>
      <c r="O29" s="119">
        <v>1496.2284</v>
      </c>
      <c r="P29" s="119">
        <v>2113.3436999999999</v>
      </c>
      <c r="Q29" s="119">
        <v>2891.4456</v>
      </c>
      <c r="R29" s="119">
        <v>2184.3671999999997</v>
      </c>
      <c r="S29" s="119">
        <v>0</v>
      </c>
      <c r="T29" s="1"/>
      <c r="U29" s="119">
        <v>1106.3882999999998</v>
      </c>
      <c r="V29" s="119">
        <v>0</v>
      </c>
      <c r="W29" s="119">
        <v>0</v>
      </c>
      <c r="X29" s="119">
        <v>0</v>
      </c>
      <c r="Y29" s="119">
        <v>0</v>
      </c>
      <c r="Z29" s="1"/>
      <c r="AA29" s="119">
        <v>972</v>
      </c>
      <c r="AB29" s="119">
        <v>972</v>
      </c>
      <c r="AC29" s="119">
        <v>0</v>
      </c>
      <c r="AD29" s="119">
        <v>0</v>
      </c>
      <c r="AE29" s="119">
        <v>0</v>
      </c>
      <c r="AF29" s="1"/>
      <c r="AG29" s="119">
        <v>-1010</v>
      </c>
      <c r="AH29" s="119">
        <v>0</v>
      </c>
      <c r="AI29" s="119">
        <v>0</v>
      </c>
      <c r="AJ29" s="119">
        <v>0</v>
      </c>
      <c r="AK29" s="119">
        <v>0</v>
      </c>
    </row>
    <row r="30" spans="1:37">
      <c r="A30" s="137" t="s">
        <v>46</v>
      </c>
      <c r="B30" s="189">
        <v>8.8707000000000005E-3</v>
      </c>
      <c r="C30" s="119">
        <v>8848.1117000000013</v>
      </c>
      <c r="D30" s="119">
        <v>1561.3832999999995</v>
      </c>
      <c r="E30" s="119">
        <v>16251.1224</v>
      </c>
      <c r="F30" s="119">
        <v>12277.0488</v>
      </c>
      <c r="G30" s="119">
        <v>0</v>
      </c>
      <c r="H30" s="1"/>
      <c r="I30" s="119">
        <v>-159.67260000000002</v>
      </c>
      <c r="J30" s="119">
        <v>-1064.4840000000002</v>
      </c>
      <c r="K30" s="1">
        <v>0</v>
      </c>
      <c r="L30" s="1">
        <v>0</v>
      </c>
      <c r="M30" s="1">
        <v>0</v>
      </c>
      <c r="N30" s="1"/>
      <c r="O30" s="119">
        <v>8409.4236000000001</v>
      </c>
      <c r="P30" s="119">
        <v>11877.8673</v>
      </c>
      <c r="Q30" s="119">
        <v>16251.1224</v>
      </c>
      <c r="R30" s="119">
        <v>12277.0488</v>
      </c>
      <c r="S30" s="119">
        <v>0</v>
      </c>
      <c r="T30" s="1"/>
      <c r="U30" s="119">
        <v>6218.3607000000002</v>
      </c>
      <c r="V30" s="119">
        <v>0</v>
      </c>
      <c r="W30" s="119">
        <v>0</v>
      </c>
      <c r="X30" s="119">
        <v>0</v>
      </c>
      <c r="Y30" s="119">
        <v>0</v>
      </c>
      <c r="Z30" s="1"/>
      <c r="AA30" s="119">
        <v>3632</v>
      </c>
      <c r="AB30" s="119">
        <v>0</v>
      </c>
      <c r="AC30" s="119">
        <v>0</v>
      </c>
      <c r="AD30" s="119">
        <v>0</v>
      </c>
      <c r="AE30" s="119">
        <v>0</v>
      </c>
      <c r="AF30" s="1"/>
      <c r="AG30" s="119">
        <v>-9252</v>
      </c>
      <c r="AH30" s="119">
        <v>-9252</v>
      </c>
      <c r="AI30" s="119">
        <v>0</v>
      </c>
      <c r="AJ30" s="119">
        <v>0</v>
      </c>
      <c r="AK30" s="119">
        <v>0</v>
      </c>
    </row>
    <row r="31" spans="1:37">
      <c r="A31" s="137" t="s">
        <v>47</v>
      </c>
      <c r="B31" s="189">
        <v>4.0555000000000001E-3</v>
      </c>
      <c r="C31" s="119">
        <v>6154.5205000000005</v>
      </c>
      <c r="D31" s="119">
        <v>1750.6545000000006</v>
      </c>
      <c r="E31" s="119">
        <v>7429.6760000000004</v>
      </c>
      <c r="F31" s="119">
        <v>5612.8119999999999</v>
      </c>
      <c r="G31" s="119">
        <v>0</v>
      </c>
      <c r="H31" s="1"/>
      <c r="I31" s="119">
        <v>-72.998999999999995</v>
      </c>
      <c r="J31" s="119">
        <v>-486.66</v>
      </c>
      <c r="K31" s="1">
        <v>0</v>
      </c>
      <c r="L31" s="1">
        <v>0</v>
      </c>
      <c r="M31" s="1">
        <v>0</v>
      </c>
      <c r="N31" s="1"/>
      <c r="O31" s="119">
        <v>3844.614</v>
      </c>
      <c r="P31" s="119">
        <v>5430.3145000000004</v>
      </c>
      <c r="Q31" s="119">
        <v>7429.6760000000004</v>
      </c>
      <c r="R31" s="119">
        <v>5612.8119999999999</v>
      </c>
      <c r="S31" s="119">
        <v>0</v>
      </c>
      <c r="T31" s="1"/>
      <c r="U31" s="119">
        <v>2842.9054999999998</v>
      </c>
      <c r="V31" s="119">
        <v>0</v>
      </c>
      <c r="W31" s="119">
        <v>0</v>
      </c>
      <c r="X31" s="119">
        <v>0</v>
      </c>
      <c r="Y31" s="119">
        <v>0</v>
      </c>
      <c r="Z31" s="1"/>
      <c r="AA31" s="119">
        <v>2733</v>
      </c>
      <c r="AB31" s="119">
        <v>0</v>
      </c>
      <c r="AC31" s="119">
        <v>0</v>
      </c>
      <c r="AD31" s="119">
        <v>0</v>
      </c>
      <c r="AE31" s="119">
        <v>0</v>
      </c>
      <c r="AF31" s="1"/>
      <c r="AG31" s="119">
        <v>-3193</v>
      </c>
      <c r="AH31" s="119">
        <v>-3193</v>
      </c>
      <c r="AI31" s="119">
        <v>0</v>
      </c>
      <c r="AJ31" s="119">
        <v>0</v>
      </c>
      <c r="AK31" s="119">
        <v>0</v>
      </c>
    </row>
    <row r="32" spans="1:37">
      <c r="A32" s="137" t="s">
        <v>48</v>
      </c>
      <c r="B32" s="189">
        <v>1.07254E-2</v>
      </c>
      <c r="C32" s="119">
        <v>16060.127399999998</v>
      </c>
      <c r="D32" s="119">
        <v>11191.262599999998</v>
      </c>
      <c r="E32" s="119">
        <v>19648.932799999999</v>
      </c>
      <c r="F32" s="119">
        <v>14843.953599999999</v>
      </c>
      <c r="G32" s="119">
        <v>0</v>
      </c>
      <c r="H32" s="1"/>
      <c r="I32" s="119">
        <v>-193.05719999999999</v>
      </c>
      <c r="J32" s="119">
        <v>-1287.048</v>
      </c>
      <c r="K32" s="1">
        <v>0</v>
      </c>
      <c r="L32" s="1">
        <v>0</v>
      </c>
      <c r="M32" s="1">
        <v>0</v>
      </c>
      <c r="N32" s="1"/>
      <c r="O32" s="119">
        <v>10167.679199999999</v>
      </c>
      <c r="P32" s="119">
        <v>14361.310599999999</v>
      </c>
      <c r="Q32" s="119">
        <v>19648.932799999999</v>
      </c>
      <c r="R32" s="119">
        <v>14843.953599999999</v>
      </c>
      <c r="S32" s="119">
        <v>0</v>
      </c>
      <c r="T32" s="1"/>
      <c r="U32" s="119">
        <v>7518.5054</v>
      </c>
      <c r="V32" s="119">
        <v>0</v>
      </c>
      <c r="W32" s="119">
        <v>0</v>
      </c>
      <c r="X32" s="119">
        <v>0</v>
      </c>
      <c r="Y32" s="119">
        <v>0</v>
      </c>
      <c r="Z32" s="1"/>
      <c r="AA32" s="119">
        <v>450</v>
      </c>
      <c r="AB32" s="119">
        <v>0</v>
      </c>
      <c r="AC32" s="119">
        <v>0</v>
      </c>
      <c r="AD32" s="119">
        <v>0</v>
      </c>
      <c r="AE32" s="119">
        <v>0</v>
      </c>
      <c r="AF32" s="1"/>
      <c r="AG32" s="119">
        <v>-1883</v>
      </c>
      <c r="AH32" s="119">
        <v>-1883</v>
      </c>
      <c r="AI32" s="119">
        <v>0</v>
      </c>
      <c r="AJ32" s="119">
        <v>0</v>
      </c>
      <c r="AK32" s="119">
        <v>0</v>
      </c>
    </row>
    <row r="33" spans="1:37">
      <c r="A33" s="137" t="s">
        <v>49</v>
      </c>
      <c r="B33" s="189">
        <v>3.2217099999999999E-2</v>
      </c>
      <c r="C33" s="119">
        <v>46222.090100000001</v>
      </c>
      <c r="D33" s="119">
        <v>22048.644899999999</v>
      </c>
      <c r="E33" s="119">
        <v>59021.727199999994</v>
      </c>
      <c r="F33" s="119">
        <v>44588.466399999998</v>
      </c>
      <c r="G33" s="119">
        <v>0</v>
      </c>
      <c r="H33" s="1"/>
      <c r="I33" s="119">
        <v>-579.90779999999995</v>
      </c>
      <c r="J33" s="119">
        <v>-3866.0519999999997</v>
      </c>
      <c r="K33" s="1">
        <v>0</v>
      </c>
      <c r="L33" s="1">
        <v>0</v>
      </c>
      <c r="M33" s="1">
        <v>0</v>
      </c>
      <c r="N33" s="1"/>
      <c r="O33" s="119">
        <v>30541.810799999999</v>
      </c>
      <c r="P33" s="119">
        <v>43138.696899999995</v>
      </c>
      <c r="Q33" s="119">
        <v>59021.727199999994</v>
      </c>
      <c r="R33" s="119">
        <v>44588.466399999998</v>
      </c>
      <c r="S33" s="119">
        <v>0</v>
      </c>
      <c r="T33" s="1"/>
      <c r="U33" s="119">
        <v>22584.187099999999</v>
      </c>
      <c r="V33" s="119">
        <v>0</v>
      </c>
      <c r="W33" s="119">
        <v>0</v>
      </c>
      <c r="X33" s="119">
        <v>0</v>
      </c>
      <c r="Y33" s="119">
        <v>0</v>
      </c>
      <c r="Z33" s="1"/>
      <c r="AA33" s="119">
        <v>10900</v>
      </c>
      <c r="AB33" s="119">
        <v>0</v>
      </c>
      <c r="AC33" s="119">
        <v>0</v>
      </c>
      <c r="AD33" s="119">
        <v>0</v>
      </c>
      <c r="AE33" s="119">
        <v>0</v>
      </c>
      <c r="AF33" s="1"/>
      <c r="AG33" s="119">
        <v>-17224</v>
      </c>
      <c r="AH33" s="119">
        <v>-17224</v>
      </c>
      <c r="AI33" s="119">
        <v>0</v>
      </c>
      <c r="AJ33" s="119">
        <v>0</v>
      </c>
      <c r="AK33" s="119">
        <v>0</v>
      </c>
    </row>
    <row r="34" spans="1:37">
      <c r="A34" s="137" t="s">
        <v>50</v>
      </c>
      <c r="B34" s="189">
        <v>4.3588999999999998E-3</v>
      </c>
      <c r="C34" s="119">
        <v>6107.3658999999989</v>
      </c>
      <c r="D34" s="119">
        <v>11186.499099999999</v>
      </c>
      <c r="E34" s="119">
        <v>7985.5047999999997</v>
      </c>
      <c r="F34" s="119">
        <v>6032.7175999999999</v>
      </c>
      <c r="G34" s="119">
        <v>0</v>
      </c>
      <c r="H34" s="1"/>
      <c r="I34" s="119">
        <v>-78.4602</v>
      </c>
      <c r="J34" s="119">
        <v>-523.06799999999998</v>
      </c>
      <c r="K34" s="1">
        <v>0</v>
      </c>
      <c r="L34" s="1">
        <v>0</v>
      </c>
      <c r="M34" s="1">
        <v>0</v>
      </c>
      <c r="N34" s="1"/>
      <c r="O34" s="119">
        <v>4132.2371999999996</v>
      </c>
      <c r="P34" s="119">
        <v>5836.5670999999993</v>
      </c>
      <c r="Q34" s="119">
        <v>7985.5047999999997</v>
      </c>
      <c r="R34" s="119">
        <v>6032.7175999999999</v>
      </c>
      <c r="S34" s="119">
        <v>0</v>
      </c>
      <c r="T34" s="1"/>
      <c r="U34" s="119">
        <v>3055.5888999999997</v>
      </c>
      <c r="V34" s="119">
        <v>0</v>
      </c>
      <c r="W34" s="119">
        <v>0</v>
      </c>
      <c r="X34" s="119">
        <v>0</v>
      </c>
      <c r="Y34" s="119">
        <v>0</v>
      </c>
      <c r="Z34" s="1"/>
      <c r="AA34" s="119">
        <v>5873</v>
      </c>
      <c r="AB34" s="119">
        <v>5873</v>
      </c>
      <c r="AC34" s="119">
        <v>0</v>
      </c>
      <c r="AD34" s="119">
        <v>0</v>
      </c>
      <c r="AE34" s="119">
        <v>0</v>
      </c>
      <c r="AF34" s="1"/>
      <c r="AG34" s="119">
        <v>-6875</v>
      </c>
      <c r="AH34" s="119">
        <v>0</v>
      </c>
      <c r="AI34" s="119">
        <v>0</v>
      </c>
      <c r="AJ34" s="119">
        <v>0</v>
      </c>
      <c r="AK34" s="119">
        <v>0</v>
      </c>
    </row>
    <row r="35" spans="1:37">
      <c r="A35" s="137" t="s">
        <v>51</v>
      </c>
      <c r="B35" s="189">
        <v>8.6192000000000005E-3</v>
      </c>
      <c r="C35" s="119">
        <v>7751.9152000000031</v>
      </c>
      <c r="D35" s="119">
        <v>16837.804799999998</v>
      </c>
      <c r="E35" s="119">
        <v>15790.374400000001</v>
      </c>
      <c r="F35" s="119">
        <v>11928.972800000001</v>
      </c>
      <c r="G35" s="119">
        <v>0</v>
      </c>
      <c r="H35" s="1"/>
      <c r="I35" s="119">
        <v>-155.1456</v>
      </c>
      <c r="J35" s="119">
        <v>-1034.3040000000001</v>
      </c>
      <c r="K35" s="1">
        <v>0</v>
      </c>
      <c r="L35" s="1">
        <v>0</v>
      </c>
      <c r="M35" s="1">
        <v>0</v>
      </c>
      <c r="N35" s="1"/>
      <c r="O35" s="119">
        <v>8171.0016000000005</v>
      </c>
      <c r="P35" s="119">
        <v>11541.1088</v>
      </c>
      <c r="Q35" s="119">
        <v>15790.374400000001</v>
      </c>
      <c r="R35" s="119">
        <v>11928.972800000001</v>
      </c>
      <c r="S35" s="119">
        <v>0</v>
      </c>
      <c r="T35" s="1"/>
      <c r="U35" s="119">
        <v>6042.0592000000006</v>
      </c>
      <c r="V35" s="119">
        <v>0</v>
      </c>
      <c r="W35" s="119">
        <v>0</v>
      </c>
      <c r="X35" s="119">
        <v>0</v>
      </c>
      <c r="Y35" s="119">
        <v>0</v>
      </c>
      <c r="Z35" s="1"/>
      <c r="AA35" s="119">
        <v>6331</v>
      </c>
      <c r="AB35" s="119">
        <v>6331</v>
      </c>
      <c r="AC35" s="119">
        <v>0</v>
      </c>
      <c r="AD35" s="119">
        <v>0</v>
      </c>
      <c r="AE35" s="119">
        <v>0</v>
      </c>
      <c r="AF35" s="1"/>
      <c r="AG35" s="119">
        <v>-12637</v>
      </c>
      <c r="AH35" s="119">
        <v>0</v>
      </c>
      <c r="AI35" s="119">
        <v>0</v>
      </c>
      <c r="AJ35" s="119">
        <v>0</v>
      </c>
      <c r="AK35" s="119">
        <v>0</v>
      </c>
    </row>
    <row r="36" spans="1:37">
      <c r="A36" s="137" t="s">
        <v>52</v>
      </c>
      <c r="B36" s="189">
        <v>1.5415399999999999E-2</v>
      </c>
      <c r="C36" s="119">
        <v>10115.517399999997</v>
      </c>
      <c r="D36" s="119">
        <v>23182.372600000002</v>
      </c>
      <c r="E36" s="119">
        <v>28241.0128</v>
      </c>
      <c r="F36" s="119">
        <v>21334.9136</v>
      </c>
      <c r="G36" s="119">
        <v>0</v>
      </c>
      <c r="H36" s="1"/>
      <c r="I36" s="119">
        <v>-277.47719999999998</v>
      </c>
      <c r="J36" s="119">
        <v>-1849.848</v>
      </c>
      <c r="K36" s="1">
        <v>0</v>
      </c>
      <c r="L36" s="1">
        <v>0</v>
      </c>
      <c r="M36" s="1">
        <v>0</v>
      </c>
      <c r="N36" s="1"/>
      <c r="O36" s="119">
        <v>14613.799199999999</v>
      </c>
      <c r="P36" s="119">
        <v>20641.220600000001</v>
      </c>
      <c r="Q36" s="119">
        <v>28241.0128</v>
      </c>
      <c r="R36" s="119">
        <v>21334.9136</v>
      </c>
      <c r="S36" s="119">
        <v>0</v>
      </c>
      <c r="T36" s="1"/>
      <c r="U36" s="119">
        <v>10806.195399999999</v>
      </c>
      <c r="V36" s="119">
        <v>0</v>
      </c>
      <c r="W36" s="119">
        <v>0</v>
      </c>
      <c r="X36" s="119">
        <v>0</v>
      </c>
      <c r="Y36" s="119">
        <v>0</v>
      </c>
      <c r="Z36" s="1"/>
      <c r="AA36" s="119">
        <v>4391</v>
      </c>
      <c r="AB36" s="119">
        <v>4391</v>
      </c>
      <c r="AC36" s="119">
        <v>0</v>
      </c>
      <c r="AD36" s="119">
        <v>0</v>
      </c>
      <c r="AE36" s="119">
        <v>0</v>
      </c>
      <c r="AF36" s="1"/>
      <c r="AG36" s="119">
        <v>-19418</v>
      </c>
      <c r="AH36" s="119">
        <v>0</v>
      </c>
      <c r="AI36" s="119">
        <v>0</v>
      </c>
      <c r="AJ36" s="119">
        <v>0</v>
      </c>
      <c r="AK36" s="119">
        <v>0</v>
      </c>
    </row>
    <row r="37" spans="1:37">
      <c r="A37" s="137" t="s">
        <v>53</v>
      </c>
      <c r="B37" s="189">
        <v>3.9326999999999999E-3</v>
      </c>
      <c r="C37" s="119">
        <v>6579.2337000000007</v>
      </c>
      <c r="D37" s="119">
        <v>2853.9612999999999</v>
      </c>
      <c r="E37" s="119">
        <v>7204.7064</v>
      </c>
      <c r="F37" s="119">
        <v>5442.8567999999996</v>
      </c>
      <c r="G37" s="119">
        <v>0</v>
      </c>
      <c r="H37" s="1"/>
      <c r="I37" s="119">
        <v>-70.788600000000002</v>
      </c>
      <c r="J37" s="119">
        <v>-471.92399999999998</v>
      </c>
      <c r="K37" s="1">
        <v>0</v>
      </c>
      <c r="L37" s="1">
        <v>0</v>
      </c>
      <c r="M37" s="1">
        <v>0</v>
      </c>
      <c r="N37" s="1"/>
      <c r="O37" s="119">
        <v>3728.1995999999999</v>
      </c>
      <c r="P37" s="119">
        <v>5265.8852999999999</v>
      </c>
      <c r="Q37" s="119">
        <v>7204.7064</v>
      </c>
      <c r="R37" s="119">
        <v>5442.8567999999996</v>
      </c>
      <c r="S37" s="119">
        <v>0</v>
      </c>
      <c r="T37" s="1"/>
      <c r="U37" s="119">
        <v>2756.8226999999997</v>
      </c>
      <c r="V37" s="119">
        <v>0</v>
      </c>
      <c r="W37" s="119">
        <v>0</v>
      </c>
      <c r="X37" s="119">
        <v>0</v>
      </c>
      <c r="Y37" s="119">
        <v>0</v>
      </c>
      <c r="Z37" s="1"/>
      <c r="AA37" s="119">
        <v>2105</v>
      </c>
      <c r="AB37" s="119">
        <v>0</v>
      </c>
      <c r="AC37" s="119">
        <v>0</v>
      </c>
      <c r="AD37" s="119">
        <v>0</v>
      </c>
      <c r="AE37" s="119">
        <v>0</v>
      </c>
      <c r="AF37" s="1"/>
      <c r="AG37" s="119">
        <v>-1940</v>
      </c>
      <c r="AH37" s="119">
        <v>-1940</v>
      </c>
      <c r="AI37" s="119">
        <v>0</v>
      </c>
      <c r="AJ37" s="119">
        <v>0</v>
      </c>
      <c r="AK37" s="119">
        <v>0</v>
      </c>
    </row>
    <row r="38" spans="1:37">
      <c r="A38" s="137" t="s">
        <v>54</v>
      </c>
      <c r="B38" s="189">
        <v>4.0006E-3</v>
      </c>
      <c r="C38" s="119">
        <v>3495.9786000000004</v>
      </c>
      <c r="D38" s="119">
        <v>1163.7313999999997</v>
      </c>
      <c r="E38" s="119">
        <v>7329.0991999999997</v>
      </c>
      <c r="F38" s="119">
        <v>5536.8303999999998</v>
      </c>
      <c r="G38" s="119">
        <v>0</v>
      </c>
      <c r="H38" s="1"/>
      <c r="I38" s="119">
        <v>-72.010800000000003</v>
      </c>
      <c r="J38" s="119">
        <v>-480.072</v>
      </c>
      <c r="K38" s="1">
        <v>0</v>
      </c>
      <c r="L38" s="1">
        <v>0</v>
      </c>
      <c r="M38" s="1">
        <v>0</v>
      </c>
      <c r="N38" s="1"/>
      <c r="O38" s="119">
        <v>3792.5688</v>
      </c>
      <c r="P38" s="119">
        <v>5356.8033999999998</v>
      </c>
      <c r="Q38" s="119">
        <v>7329.0991999999997</v>
      </c>
      <c r="R38" s="119">
        <v>5536.8303999999998</v>
      </c>
      <c r="S38" s="119">
        <v>0</v>
      </c>
      <c r="T38" s="1"/>
      <c r="U38" s="119">
        <v>2804.4205999999999</v>
      </c>
      <c r="V38" s="119">
        <v>0</v>
      </c>
      <c r="W38" s="119">
        <v>0</v>
      </c>
      <c r="X38" s="119">
        <v>0</v>
      </c>
      <c r="Y38" s="119">
        <v>0</v>
      </c>
      <c r="Z38" s="1"/>
      <c r="AA38" s="119">
        <v>684</v>
      </c>
      <c r="AB38" s="119">
        <v>0</v>
      </c>
      <c r="AC38" s="119">
        <v>0</v>
      </c>
      <c r="AD38" s="119">
        <v>0</v>
      </c>
      <c r="AE38" s="119">
        <v>0</v>
      </c>
      <c r="AF38" s="1"/>
      <c r="AG38" s="119">
        <v>-3713</v>
      </c>
      <c r="AH38" s="119">
        <v>-3713</v>
      </c>
      <c r="AI38" s="119">
        <v>0</v>
      </c>
      <c r="AJ38" s="119">
        <v>0</v>
      </c>
      <c r="AK38" s="119">
        <v>0</v>
      </c>
    </row>
    <row r="39" spans="1:37">
      <c r="A39" s="137" t="s">
        <v>55</v>
      </c>
      <c r="B39" s="189">
        <v>3.1958599999999997E-2</v>
      </c>
      <c r="C39" s="119">
        <v>141555.47659999999</v>
      </c>
      <c r="D39" s="119">
        <v>56755.533399999993</v>
      </c>
      <c r="E39" s="119">
        <v>58548.155199999994</v>
      </c>
      <c r="F39" s="119">
        <v>44230.702399999995</v>
      </c>
      <c r="G39" s="119">
        <v>0</v>
      </c>
      <c r="H39" s="1"/>
      <c r="I39" s="119">
        <v>-575.25479999999993</v>
      </c>
      <c r="J39" s="119">
        <v>-3835.0319999999997</v>
      </c>
      <c r="K39" s="1">
        <v>0</v>
      </c>
      <c r="L39" s="1">
        <v>0</v>
      </c>
      <c r="M39" s="1">
        <v>0</v>
      </c>
      <c r="N39" s="1"/>
      <c r="O39" s="119">
        <v>30296.752799999998</v>
      </c>
      <c r="P39" s="119">
        <v>42792.565399999992</v>
      </c>
      <c r="Q39" s="119">
        <v>58548.155199999994</v>
      </c>
      <c r="R39" s="119">
        <v>44230.702399999995</v>
      </c>
      <c r="S39" s="119">
        <v>0</v>
      </c>
      <c r="T39" s="1"/>
      <c r="U39" s="119">
        <v>22402.978599999999</v>
      </c>
      <c r="V39" s="119">
        <v>0</v>
      </c>
      <c r="W39" s="119">
        <v>0</v>
      </c>
      <c r="X39" s="119">
        <v>0</v>
      </c>
      <c r="Y39" s="119">
        <v>0</v>
      </c>
      <c r="Z39" s="1"/>
      <c r="AA39" s="119">
        <v>89431</v>
      </c>
      <c r="AB39" s="119">
        <v>17798</v>
      </c>
      <c r="AC39" s="119">
        <v>0</v>
      </c>
      <c r="AD39" s="119">
        <v>0</v>
      </c>
      <c r="AE39" s="119">
        <v>0</v>
      </c>
      <c r="AF39" s="1"/>
      <c r="AG39" s="119">
        <v>0</v>
      </c>
      <c r="AH39" s="119">
        <v>0</v>
      </c>
      <c r="AI39" s="119">
        <v>0</v>
      </c>
      <c r="AJ39" s="119">
        <v>0</v>
      </c>
      <c r="AK39" s="119">
        <v>0</v>
      </c>
    </row>
    <row r="40" spans="1:37">
      <c r="A40" s="137" t="s">
        <v>56</v>
      </c>
      <c r="B40" s="189">
        <v>3.2747000000000002E-3</v>
      </c>
      <c r="C40" s="119">
        <v>3889.0357000000004</v>
      </c>
      <c r="D40" s="119">
        <v>2983.8593000000001</v>
      </c>
      <c r="E40" s="119">
        <v>5999.2503999999999</v>
      </c>
      <c r="F40" s="119">
        <v>4532.1848</v>
      </c>
      <c r="G40" s="119">
        <v>0</v>
      </c>
      <c r="H40" s="1"/>
      <c r="I40" s="119">
        <v>-58.944600000000001</v>
      </c>
      <c r="J40" s="119">
        <v>-392.964</v>
      </c>
      <c r="K40" s="1">
        <v>0</v>
      </c>
      <c r="L40" s="1">
        <v>0</v>
      </c>
      <c r="M40" s="1">
        <v>0</v>
      </c>
      <c r="N40" s="1"/>
      <c r="O40" s="119">
        <v>3104.4156000000003</v>
      </c>
      <c r="P40" s="119">
        <v>4384.8233</v>
      </c>
      <c r="Q40" s="119">
        <v>5999.2503999999999</v>
      </c>
      <c r="R40" s="119">
        <v>4532.1848</v>
      </c>
      <c r="S40" s="119">
        <v>0</v>
      </c>
      <c r="T40" s="1"/>
      <c r="U40" s="119">
        <v>2295.5646999999999</v>
      </c>
      <c r="V40" s="119">
        <v>0</v>
      </c>
      <c r="W40" s="119">
        <v>0</v>
      </c>
      <c r="X40" s="119">
        <v>0</v>
      </c>
      <c r="Y40" s="119">
        <v>0</v>
      </c>
      <c r="Z40" s="1"/>
      <c r="AA40" s="119">
        <v>0</v>
      </c>
      <c r="AB40" s="119">
        <v>0</v>
      </c>
      <c r="AC40" s="119">
        <v>0</v>
      </c>
      <c r="AD40" s="119">
        <v>0</v>
      </c>
      <c r="AE40" s="119">
        <v>0</v>
      </c>
      <c r="AF40" s="1"/>
      <c r="AG40" s="119">
        <v>-1452</v>
      </c>
      <c r="AH40" s="119">
        <v>-1008</v>
      </c>
      <c r="AI40" s="119">
        <v>0</v>
      </c>
      <c r="AJ40" s="119">
        <v>0</v>
      </c>
      <c r="AK40" s="119">
        <v>0</v>
      </c>
    </row>
    <row r="41" spans="1:37">
      <c r="A41" s="137" t="s">
        <v>57</v>
      </c>
      <c r="B41" s="189">
        <v>3.7655300000000003E-2</v>
      </c>
      <c r="C41" s="119">
        <v>47601.794299999994</v>
      </c>
      <c r="D41" s="119">
        <v>26238.810700000002</v>
      </c>
      <c r="E41" s="119">
        <v>68984.509600000005</v>
      </c>
      <c r="F41" s="119">
        <v>52114.935200000007</v>
      </c>
      <c r="G41" s="119">
        <v>0</v>
      </c>
      <c r="H41" s="1"/>
      <c r="I41" s="119">
        <v>-677.79540000000009</v>
      </c>
      <c r="J41" s="119">
        <v>-4518.6360000000004</v>
      </c>
      <c r="K41" s="1">
        <v>0</v>
      </c>
      <c r="L41" s="1">
        <v>0</v>
      </c>
      <c r="M41" s="1">
        <v>0</v>
      </c>
      <c r="N41" s="1"/>
      <c r="O41" s="119">
        <v>35697.224399999999</v>
      </c>
      <c r="P41" s="119">
        <v>50420.4467</v>
      </c>
      <c r="Q41" s="119">
        <v>68984.509600000005</v>
      </c>
      <c r="R41" s="119">
        <v>52114.935200000007</v>
      </c>
      <c r="S41" s="119">
        <v>0</v>
      </c>
      <c r="T41" s="1"/>
      <c r="U41" s="119">
        <v>26396.365300000001</v>
      </c>
      <c r="V41" s="119">
        <v>0</v>
      </c>
      <c r="W41" s="119">
        <v>0</v>
      </c>
      <c r="X41" s="119">
        <v>0</v>
      </c>
      <c r="Y41" s="119">
        <v>0</v>
      </c>
      <c r="Z41" s="1"/>
      <c r="AA41" s="119">
        <v>5849</v>
      </c>
      <c r="AB41" s="119">
        <v>0</v>
      </c>
      <c r="AC41" s="119">
        <v>0</v>
      </c>
      <c r="AD41" s="119">
        <v>0</v>
      </c>
      <c r="AE41" s="119">
        <v>0</v>
      </c>
      <c r="AF41" s="1"/>
      <c r="AG41" s="119">
        <v>-19663</v>
      </c>
      <c r="AH41" s="119">
        <v>-19663</v>
      </c>
      <c r="AI41" s="119">
        <v>0</v>
      </c>
      <c r="AJ41" s="119">
        <v>0</v>
      </c>
      <c r="AK41" s="119">
        <v>0</v>
      </c>
    </row>
    <row r="42" spans="1:37">
      <c r="A42" s="137" t="s">
        <v>58</v>
      </c>
      <c r="B42" s="189">
        <v>7.0488E-3</v>
      </c>
      <c r="C42" s="119">
        <v>6385.5928000000004</v>
      </c>
      <c r="D42" s="119">
        <v>6099.4871999999996</v>
      </c>
      <c r="E42" s="119">
        <v>12913.401599999999</v>
      </c>
      <c r="F42" s="119">
        <v>9755.5391999999993</v>
      </c>
      <c r="G42" s="119">
        <v>0</v>
      </c>
      <c r="H42" s="1"/>
      <c r="I42" s="119">
        <v>-126.8784</v>
      </c>
      <c r="J42" s="119">
        <v>-845.85599999999999</v>
      </c>
      <c r="K42" s="1">
        <v>0</v>
      </c>
      <c r="L42" s="1">
        <v>0</v>
      </c>
      <c r="M42" s="1">
        <v>0</v>
      </c>
      <c r="N42" s="1"/>
      <c r="O42" s="119">
        <v>6682.2623999999996</v>
      </c>
      <c r="P42" s="119">
        <v>9438.3431999999993</v>
      </c>
      <c r="Q42" s="119">
        <v>12913.401599999999</v>
      </c>
      <c r="R42" s="119">
        <v>9755.5391999999993</v>
      </c>
      <c r="S42" s="119">
        <v>0</v>
      </c>
      <c r="T42" s="1"/>
      <c r="U42" s="119">
        <v>4941.2088000000003</v>
      </c>
      <c r="V42" s="119">
        <v>0</v>
      </c>
      <c r="W42" s="119">
        <v>0</v>
      </c>
      <c r="X42" s="119">
        <v>0</v>
      </c>
      <c r="Y42" s="119">
        <v>0</v>
      </c>
      <c r="Z42" s="1"/>
      <c r="AA42" s="119">
        <v>0</v>
      </c>
      <c r="AB42" s="119">
        <v>0</v>
      </c>
      <c r="AC42" s="119">
        <v>0</v>
      </c>
      <c r="AD42" s="119">
        <v>0</v>
      </c>
      <c r="AE42" s="119">
        <v>0</v>
      </c>
      <c r="AF42" s="1"/>
      <c r="AG42" s="119">
        <v>-5111</v>
      </c>
      <c r="AH42" s="119">
        <v>-2493</v>
      </c>
      <c r="AI42" s="119">
        <v>0</v>
      </c>
      <c r="AJ42" s="119">
        <v>0</v>
      </c>
      <c r="AK42" s="119">
        <v>0</v>
      </c>
    </row>
    <row r="43" spans="1:37">
      <c r="A43" s="137" t="s">
        <v>59</v>
      </c>
      <c r="B43" s="189">
        <v>2.4467200000000001E-2</v>
      </c>
      <c r="C43" s="119">
        <v>33969.003200000006</v>
      </c>
      <c r="D43" s="119">
        <v>19620.516800000005</v>
      </c>
      <c r="E43" s="119">
        <v>44823.910400000001</v>
      </c>
      <c r="F43" s="119">
        <v>33862.604800000001</v>
      </c>
      <c r="G43" s="119">
        <v>0</v>
      </c>
      <c r="H43" s="1"/>
      <c r="I43" s="119">
        <v>-440.40960000000001</v>
      </c>
      <c r="J43" s="119">
        <v>-2936.0640000000003</v>
      </c>
      <c r="K43" s="1">
        <v>0</v>
      </c>
      <c r="L43" s="1">
        <v>0</v>
      </c>
      <c r="M43" s="1">
        <v>0</v>
      </c>
      <c r="N43" s="1"/>
      <c r="O43" s="119">
        <v>23194.905600000002</v>
      </c>
      <c r="P43" s="119">
        <v>32761.580800000003</v>
      </c>
      <c r="Q43" s="119">
        <v>44823.910400000001</v>
      </c>
      <c r="R43" s="119">
        <v>33862.604800000001</v>
      </c>
      <c r="S43" s="119">
        <v>0</v>
      </c>
      <c r="T43" s="1"/>
      <c r="U43" s="119">
        <v>17151.5072</v>
      </c>
      <c r="V43" s="119">
        <v>0</v>
      </c>
      <c r="W43" s="119">
        <v>0</v>
      </c>
      <c r="X43" s="119">
        <v>0</v>
      </c>
      <c r="Y43" s="119">
        <v>0</v>
      </c>
      <c r="Z43" s="1"/>
      <c r="AA43" s="119">
        <v>4268</v>
      </c>
      <c r="AB43" s="119">
        <v>0</v>
      </c>
      <c r="AC43" s="119">
        <v>0</v>
      </c>
      <c r="AD43" s="119">
        <v>0</v>
      </c>
      <c r="AE43" s="119">
        <v>0</v>
      </c>
      <c r="AF43" s="1"/>
      <c r="AG43" s="119">
        <v>-10205</v>
      </c>
      <c r="AH43" s="119">
        <v>-10205</v>
      </c>
      <c r="AI43" s="119">
        <v>0</v>
      </c>
      <c r="AJ43" s="119">
        <v>0</v>
      </c>
      <c r="AK43" s="119">
        <v>0</v>
      </c>
    </row>
    <row r="44" spans="1:37">
      <c r="A44" s="137" t="s">
        <v>60</v>
      </c>
      <c r="B44" s="189">
        <v>7.3340000000000005E-4</v>
      </c>
      <c r="C44" s="119">
        <v>1493.1754000000001</v>
      </c>
      <c r="D44" s="119">
        <v>709.01459999999997</v>
      </c>
      <c r="E44" s="119">
        <v>1343.5888</v>
      </c>
      <c r="F44" s="119">
        <v>1015.0256000000001</v>
      </c>
      <c r="G44" s="119">
        <v>0</v>
      </c>
      <c r="H44" s="1"/>
      <c r="I44" s="119">
        <v>-13.2012</v>
      </c>
      <c r="J44" s="119">
        <v>-88.00800000000001</v>
      </c>
      <c r="K44" s="1">
        <v>0</v>
      </c>
      <c r="L44" s="1">
        <v>0</v>
      </c>
      <c r="M44" s="1">
        <v>0</v>
      </c>
      <c r="N44" s="1"/>
      <c r="O44" s="119">
        <v>695.2632000000001</v>
      </c>
      <c r="P44" s="119">
        <v>982.02260000000001</v>
      </c>
      <c r="Q44" s="119">
        <v>1343.5888</v>
      </c>
      <c r="R44" s="119">
        <v>1015.0256000000001</v>
      </c>
      <c r="S44" s="119">
        <v>0</v>
      </c>
      <c r="T44" s="1"/>
      <c r="U44" s="119">
        <v>514.11340000000007</v>
      </c>
      <c r="V44" s="119">
        <v>0</v>
      </c>
      <c r="W44" s="119">
        <v>0</v>
      </c>
      <c r="X44" s="119">
        <v>0</v>
      </c>
      <c r="Y44" s="119">
        <v>0</v>
      </c>
      <c r="Z44" s="1"/>
      <c r="AA44" s="119">
        <v>482</v>
      </c>
      <c r="AB44" s="119">
        <v>0</v>
      </c>
      <c r="AC44" s="119">
        <v>0</v>
      </c>
      <c r="AD44" s="119">
        <v>0</v>
      </c>
      <c r="AE44" s="119">
        <v>0</v>
      </c>
      <c r="AF44" s="1"/>
      <c r="AG44" s="119">
        <v>-185</v>
      </c>
      <c r="AH44" s="119">
        <v>-185</v>
      </c>
      <c r="AI44" s="119">
        <v>0</v>
      </c>
      <c r="AJ44" s="119">
        <v>0</v>
      </c>
      <c r="AK44" s="119">
        <v>0</v>
      </c>
    </row>
    <row r="45" spans="1:37">
      <c r="A45" s="137" t="s">
        <v>61</v>
      </c>
      <c r="B45" s="189">
        <v>3.0584000000000002E-3</v>
      </c>
      <c r="C45" s="119">
        <v>-2452.7495999999992</v>
      </c>
      <c r="D45" s="119">
        <v>-215.81039999999939</v>
      </c>
      <c r="E45" s="119">
        <v>5602.9888000000001</v>
      </c>
      <c r="F45" s="119">
        <v>4232.8256000000001</v>
      </c>
      <c r="G45" s="119">
        <v>0</v>
      </c>
      <c r="H45" s="1"/>
      <c r="I45" s="119">
        <v>-55.051200000000001</v>
      </c>
      <c r="J45" s="119">
        <v>-367.00800000000004</v>
      </c>
      <c r="K45" s="1">
        <v>0</v>
      </c>
      <c r="L45" s="1">
        <v>0</v>
      </c>
      <c r="M45" s="1">
        <v>0</v>
      </c>
      <c r="N45" s="1"/>
      <c r="O45" s="119">
        <v>2899.3632000000002</v>
      </c>
      <c r="P45" s="119">
        <v>4095.1976000000004</v>
      </c>
      <c r="Q45" s="119">
        <v>5602.9888000000001</v>
      </c>
      <c r="R45" s="119">
        <v>4232.8256000000001</v>
      </c>
      <c r="S45" s="119">
        <v>0</v>
      </c>
      <c r="T45" s="1"/>
      <c r="U45" s="119">
        <v>2143.9384</v>
      </c>
      <c r="V45" s="119">
        <v>0</v>
      </c>
      <c r="W45" s="119">
        <v>0</v>
      </c>
      <c r="X45" s="119">
        <v>0</v>
      </c>
      <c r="Y45" s="119">
        <v>0</v>
      </c>
      <c r="Z45" s="1"/>
      <c r="AA45" s="119">
        <v>0</v>
      </c>
      <c r="AB45" s="119">
        <v>0</v>
      </c>
      <c r="AC45" s="119">
        <v>0</v>
      </c>
      <c r="AD45" s="119">
        <v>0</v>
      </c>
      <c r="AE45" s="119">
        <v>0</v>
      </c>
      <c r="AF45" s="1"/>
      <c r="AG45" s="119">
        <v>-7441</v>
      </c>
      <c r="AH45" s="119">
        <v>-3944</v>
      </c>
      <c r="AI45" s="119">
        <v>0</v>
      </c>
      <c r="AJ45" s="119">
        <v>0</v>
      </c>
      <c r="AK45" s="119">
        <v>0</v>
      </c>
    </row>
    <row r="46" spans="1:37">
      <c r="A46" s="137" t="s">
        <v>62</v>
      </c>
      <c r="B46" s="189">
        <v>4.5732999999999998E-3</v>
      </c>
      <c r="C46" s="119">
        <v>7883.0522999999994</v>
      </c>
      <c r="D46" s="119">
        <v>5543.8526999999995</v>
      </c>
      <c r="E46" s="119">
        <v>8378.2855999999992</v>
      </c>
      <c r="F46" s="119">
        <v>6329.4471999999996</v>
      </c>
      <c r="G46" s="119">
        <v>0</v>
      </c>
      <c r="H46" s="1"/>
      <c r="I46" s="119">
        <v>-82.319400000000002</v>
      </c>
      <c r="J46" s="119">
        <v>-548.79599999999994</v>
      </c>
      <c r="K46" s="1">
        <v>0</v>
      </c>
      <c r="L46" s="1">
        <v>0</v>
      </c>
      <c r="M46" s="1">
        <v>0</v>
      </c>
      <c r="N46" s="1"/>
      <c r="O46" s="119">
        <v>4335.4884000000002</v>
      </c>
      <c r="P46" s="119">
        <v>6123.6486999999997</v>
      </c>
      <c r="Q46" s="119">
        <v>8378.2855999999992</v>
      </c>
      <c r="R46" s="119">
        <v>6329.4471999999996</v>
      </c>
      <c r="S46" s="119">
        <v>0</v>
      </c>
      <c r="T46" s="1"/>
      <c r="U46" s="119">
        <v>3205.8833</v>
      </c>
      <c r="V46" s="119">
        <v>0</v>
      </c>
      <c r="W46" s="119">
        <v>0</v>
      </c>
      <c r="X46" s="119">
        <v>0</v>
      </c>
      <c r="Y46" s="119">
        <v>0</v>
      </c>
      <c r="Z46" s="1"/>
      <c r="AA46" s="119">
        <v>455</v>
      </c>
      <c r="AB46" s="119">
        <v>0</v>
      </c>
      <c r="AC46" s="119">
        <v>0</v>
      </c>
      <c r="AD46" s="119">
        <v>0</v>
      </c>
      <c r="AE46" s="119">
        <v>0</v>
      </c>
      <c r="AF46" s="1"/>
      <c r="AG46" s="119">
        <v>-31</v>
      </c>
      <c r="AH46" s="119">
        <v>-31</v>
      </c>
      <c r="AI46" s="119">
        <v>0</v>
      </c>
      <c r="AJ46" s="119">
        <v>0</v>
      </c>
      <c r="AK46" s="119">
        <v>0</v>
      </c>
    </row>
    <row r="47" spans="1:37">
      <c r="A47" s="137" t="s">
        <v>63</v>
      </c>
      <c r="B47" s="189">
        <v>9.794999999999999E-4</v>
      </c>
      <c r="C47" s="119">
        <v>1765.5645</v>
      </c>
      <c r="D47" s="119">
        <v>677.01049999999987</v>
      </c>
      <c r="E47" s="119">
        <v>1794.4439999999997</v>
      </c>
      <c r="F47" s="119">
        <v>1355.6279999999999</v>
      </c>
      <c r="G47" s="119">
        <v>0</v>
      </c>
      <c r="H47" s="1"/>
      <c r="I47" s="119">
        <v>-17.630999999999997</v>
      </c>
      <c r="J47" s="119">
        <v>-117.53999999999999</v>
      </c>
      <c r="K47" s="1">
        <v>0</v>
      </c>
      <c r="L47" s="1">
        <v>0</v>
      </c>
      <c r="M47" s="1">
        <v>0</v>
      </c>
      <c r="N47" s="1"/>
      <c r="O47" s="119">
        <v>928.56599999999992</v>
      </c>
      <c r="P47" s="119">
        <v>1311.5504999999998</v>
      </c>
      <c r="Q47" s="119">
        <v>1794.4439999999997</v>
      </c>
      <c r="R47" s="119">
        <v>1355.6279999999999</v>
      </c>
      <c r="S47" s="119">
        <v>0</v>
      </c>
      <c r="T47" s="1"/>
      <c r="U47" s="119">
        <v>686.62949999999989</v>
      </c>
      <c r="V47" s="119">
        <v>0</v>
      </c>
      <c r="W47" s="119">
        <v>0</v>
      </c>
      <c r="X47" s="119">
        <v>0</v>
      </c>
      <c r="Y47" s="119">
        <v>0</v>
      </c>
      <c r="Z47" s="1"/>
      <c r="AA47" s="119">
        <v>685</v>
      </c>
      <c r="AB47" s="119">
        <v>0</v>
      </c>
      <c r="AC47" s="119">
        <v>0</v>
      </c>
      <c r="AD47" s="119">
        <v>0</v>
      </c>
      <c r="AE47" s="119">
        <v>0</v>
      </c>
      <c r="AF47" s="1"/>
      <c r="AG47" s="119">
        <v>-517</v>
      </c>
      <c r="AH47" s="119">
        <v>-517</v>
      </c>
      <c r="AI47" s="119">
        <v>0</v>
      </c>
      <c r="AJ47" s="119">
        <v>0</v>
      </c>
      <c r="AK47" s="119">
        <v>0</v>
      </c>
    </row>
    <row r="48" spans="1:37">
      <c r="A48" s="137" t="s">
        <v>64</v>
      </c>
      <c r="B48" s="189">
        <v>4.00849E-2</v>
      </c>
      <c r="C48" s="119">
        <v>68184.471900000004</v>
      </c>
      <c r="D48" s="119">
        <v>46207.4931</v>
      </c>
      <c r="E48" s="119">
        <v>73435.536800000002</v>
      </c>
      <c r="F48" s="119">
        <v>55477.501599999996</v>
      </c>
      <c r="G48" s="119">
        <v>0</v>
      </c>
      <c r="H48" s="1"/>
      <c r="I48" s="119">
        <v>-721.52819999999997</v>
      </c>
      <c r="J48" s="119">
        <v>-4810.1880000000001</v>
      </c>
      <c r="K48" s="1">
        <v>0</v>
      </c>
      <c r="L48" s="1">
        <v>0</v>
      </c>
      <c r="M48" s="1">
        <v>0</v>
      </c>
      <c r="N48" s="1"/>
      <c r="O48" s="119">
        <v>38000.485200000003</v>
      </c>
      <c r="P48" s="119">
        <v>53673.681100000002</v>
      </c>
      <c r="Q48" s="119">
        <v>73435.536800000002</v>
      </c>
      <c r="R48" s="119">
        <v>55477.501599999996</v>
      </c>
      <c r="S48" s="119">
        <v>0</v>
      </c>
      <c r="T48" s="1"/>
      <c r="U48" s="119">
        <v>28099.514899999998</v>
      </c>
      <c r="V48" s="119">
        <v>0</v>
      </c>
      <c r="W48" s="119">
        <v>0</v>
      </c>
      <c r="X48" s="119">
        <v>0</v>
      </c>
      <c r="Y48" s="119">
        <v>0</v>
      </c>
      <c r="Z48" s="1"/>
      <c r="AA48" s="119">
        <v>5462</v>
      </c>
      <c r="AB48" s="119">
        <v>0</v>
      </c>
      <c r="AC48" s="119">
        <v>0</v>
      </c>
      <c r="AD48" s="119">
        <v>0</v>
      </c>
      <c r="AE48" s="119">
        <v>0</v>
      </c>
      <c r="AF48" s="1"/>
      <c r="AG48" s="119">
        <v>-2656</v>
      </c>
      <c r="AH48" s="119">
        <v>-2656</v>
      </c>
      <c r="AI48" s="119">
        <v>0</v>
      </c>
      <c r="AJ48" s="119">
        <v>0</v>
      </c>
      <c r="AK48" s="119">
        <v>0</v>
      </c>
    </row>
    <row r="49" spans="1:37">
      <c r="A49" s="137" t="s">
        <v>65</v>
      </c>
      <c r="B49" s="189">
        <v>3.5230000000000001E-3</v>
      </c>
      <c r="C49" s="119">
        <v>5002.0129999999999</v>
      </c>
      <c r="D49" s="119">
        <v>3204.5370000000003</v>
      </c>
      <c r="E49" s="119">
        <v>6454.1360000000004</v>
      </c>
      <c r="F49" s="119">
        <v>4875.8320000000003</v>
      </c>
      <c r="G49" s="119">
        <v>0</v>
      </c>
      <c r="H49" s="1"/>
      <c r="I49" s="119">
        <v>-63.414000000000001</v>
      </c>
      <c r="J49" s="119">
        <v>-422.76</v>
      </c>
      <c r="K49" s="1">
        <v>0</v>
      </c>
      <c r="L49" s="1">
        <v>0</v>
      </c>
      <c r="M49" s="1">
        <v>0</v>
      </c>
      <c r="N49" s="1"/>
      <c r="O49" s="119">
        <v>3339.8040000000001</v>
      </c>
      <c r="P49" s="119">
        <v>4717.2970000000005</v>
      </c>
      <c r="Q49" s="119">
        <v>6454.1360000000004</v>
      </c>
      <c r="R49" s="119">
        <v>4875.8320000000003</v>
      </c>
      <c r="S49" s="119">
        <v>0</v>
      </c>
      <c r="T49" s="1"/>
      <c r="U49" s="119">
        <v>2469.623</v>
      </c>
      <c r="V49" s="119">
        <v>0</v>
      </c>
      <c r="W49" s="119">
        <v>0</v>
      </c>
      <c r="X49" s="119">
        <v>0</v>
      </c>
      <c r="Y49" s="119">
        <v>0</v>
      </c>
      <c r="Z49" s="1"/>
      <c r="AA49" s="119">
        <v>346</v>
      </c>
      <c r="AB49" s="119">
        <v>0</v>
      </c>
      <c r="AC49" s="119">
        <v>0</v>
      </c>
      <c r="AD49" s="119">
        <v>0</v>
      </c>
      <c r="AE49" s="119">
        <v>0</v>
      </c>
      <c r="AF49" s="1"/>
      <c r="AG49" s="119">
        <v>-1090</v>
      </c>
      <c r="AH49" s="119">
        <v>-1090</v>
      </c>
      <c r="AI49" s="119">
        <v>0</v>
      </c>
      <c r="AJ49" s="119">
        <v>0</v>
      </c>
      <c r="AK49" s="119">
        <v>0</v>
      </c>
    </row>
    <row r="50" spans="1:37">
      <c r="A50" s="137" t="s">
        <v>66</v>
      </c>
      <c r="B50" s="189">
        <v>1.35894E-2</v>
      </c>
      <c r="C50" s="119">
        <v>12704.311399999999</v>
      </c>
      <c r="D50" s="119">
        <v>13274.478600000002</v>
      </c>
      <c r="E50" s="119">
        <v>24895.7808</v>
      </c>
      <c r="F50" s="119">
        <v>18807.729599999999</v>
      </c>
      <c r="G50" s="119">
        <v>0</v>
      </c>
      <c r="H50" s="1"/>
      <c r="I50" s="119">
        <v>-244.60919999999999</v>
      </c>
      <c r="J50" s="119">
        <v>-1630.7280000000001</v>
      </c>
      <c r="K50" s="1">
        <v>0</v>
      </c>
      <c r="L50" s="1">
        <v>0</v>
      </c>
      <c r="M50" s="1">
        <v>0</v>
      </c>
      <c r="N50" s="1"/>
      <c r="O50" s="119">
        <v>12882.751200000001</v>
      </c>
      <c r="P50" s="119">
        <v>18196.206600000001</v>
      </c>
      <c r="Q50" s="119">
        <v>24895.7808</v>
      </c>
      <c r="R50" s="119">
        <v>18807.729599999999</v>
      </c>
      <c r="S50" s="119">
        <v>0</v>
      </c>
      <c r="T50" s="1"/>
      <c r="U50" s="119">
        <v>9526.1694000000007</v>
      </c>
      <c r="V50" s="119">
        <v>0</v>
      </c>
      <c r="W50" s="119">
        <v>0</v>
      </c>
      <c r="X50" s="119">
        <v>0</v>
      </c>
      <c r="Y50" s="119">
        <v>0</v>
      </c>
      <c r="Z50" s="1"/>
      <c r="AA50" s="119">
        <v>0</v>
      </c>
      <c r="AB50" s="119">
        <v>0</v>
      </c>
      <c r="AC50" s="119">
        <v>0</v>
      </c>
      <c r="AD50" s="119">
        <v>0</v>
      </c>
      <c r="AE50" s="119">
        <v>0</v>
      </c>
      <c r="AF50" s="1"/>
      <c r="AG50" s="119">
        <v>-9460</v>
      </c>
      <c r="AH50" s="119">
        <v>-3291</v>
      </c>
      <c r="AI50" s="119">
        <v>0</v>
      </c>
      <c r="AJ50" s="119">
        <v>0</v>
      </c>
      <c r="AK50" s="119">
        <v>0</v>
      </c>
    </row>
    <row r="51" spans="1:37">
      <c r="A51" s="137" t="s">
        <v>23</v>
      </c>
      <c r="B51" s="189">
        <v>7.1655E-3</v>
      </c>
      <c r="C51" s="119">
        <v>12006.9305</v>
      </c>
      <c r="D51" s="119">
        <v>8315.7444999999989</v>
      </c>
      <c r="E51" s="119">
        <v>13127.196</v>
      </c>
      <c r="F51" s="119">
        <v>9917.0519999999997</v>
      </c>
      <c r="G51" s="119">
        <v>0</v>
      </c>
      <c r="H51" s="1"/>
      <c r="I51" s="119">
        <v>-128.97900000000001</v>
      </c>
      <c r="J51" s="119">
        <v>-859.86</v>
      </c>
      <c r="K51" s="1">
        <v>0</v>
      </c>
      <c r="L51" s="1">
        <v>0</v>
      </c>
      <c r="M51" s="1">
        <v>0</v>
      </c>
      <c r="N51" s="1"/>
      <c r="O51" s="119">
        <v>6792.8940000000002</v>
      </c>
      <c r="P51" s="119">
        <v>9594.6044999999995</v>
      </c>
      <c r="Q51" s="119">
        <v>13127.196</v>
      </c>
      <c r="R51" s="119">
        <v>9917.0519999999997</v>
      </c>
      <c r="S51" s="119">
        <v>0</v>
      </c>
      <c r="T51" s="1"/>
      <c r="U51" s="119">
        <v>5023.0155000000004</v>
      </c>
      <c r="V51" s="119">
        <v>0</v>
      </c>
      <c r="W51" s="119">
        <v>0</v>
      </c>
      <c r="X51" s="119">
        <v>0</v>
      </c>
      <c r="Y51" s="119">
        <v>0</v>
      </c>
      <c r="Z51" s="1"/>
      <c r="AA51" s="119">
        <v>739</v>
      </c>
      <c r="AB51" s="119">
        <v>0</v>
      </c>
      <c r="AC51" s="119">
        <v>0</v>
      </c>
      <c r="AD51" s="119">
        <v>0</v>
      </c>
      <c r="AE51" s="119">
        <v>0</v>
      </c>
      <c r="AF51" s="1"/>
      <c r="AG51" s="119">
        <v>-419</v>
      </c>
      <c r="AH51" s="119">
        <v>-419</v>
      </c>
      <c r="AI51" s="119">
        <v>0</v>
      </c>
      <c r="AJ51" s="119">
        <v>0</v>
      </c>
      <c r="AK51" s="119">
        <v>0</v>
      </c>
    </row>
    <row r="52" spans="1:37">
      <c r="A52" s="137" t="s">
        <v>67</v>
      </c>
      <c r="B52" s="189">
        <v>1.2406500000000001E-2</v>
      </c>
      <c r="C52" s="119">
        <v>25093.001500000002</v>
      </c>
      <c r="D52" s="119">
        <v>17265.523500000003</v>
      </c>
      <c r="E52" s="119">
        <v>22728.708000000002</v>
      </c>
      <c r="F52" s="119">
        <v>17170.596000000001</v>
      </c>
      <c r="G52" s="119">
        <v>0</v>
      </c>
      <c r="H52" s="1"/>
      <c r="I52" s="119">
        <v>-223.31700000000001</v>
      </c>
      <c r="J52" s="119">
        <v>-1488.7800000000002</v>
      </c>
      <c r="K52" s="1">
        <v>0</v>
      </c>
      <c r="L52" s="1">
        <v>0</v>
      </c>
      <c r="M52" s="1">
        <v>0</v>
      </c>
      <c r="N52" s="1"/>
      <c r="O52" s="119">
        <v>11761.362000000001</v>
      </c>
      <c r="P52" s="119">
        <v>16612.303500000002</v>
      </c>
      <c r="Q52" s="119">
        <v>22728.708000000002</v>
      </c>
      <c r="R52" s="119">
        <v>17170.596000000001</v>
      </c>
      <c r="S52" s="119">
        <v>0</v>
      </c>
      <c r="T52" s="1"/>
      <c r="U52" s="119">
        <v>8696.9565000000002</v>
      </c>
      <c r="V52" s="119">
        <v>0</v>
      </c>
      <c r="W52" s="119">
        <v>0</v>
      </c>
      <c r="X52" s="119">
        <v>0</v>
      </c>
      <c r="Y52" s="119">
        <v>0</v>
      </c>
      <c r="Z52" s="1"/>
      <c r="AA52" s="119">
        <v>4858</v>
      </c>
      <c r="AB52" s="119">
        <v>2142</v>
      </c>
      <c r="AC52" s="119">
        <v>0</v>
      </c>
      <c r="AD52" s="119">
        <v>0</v>
      </c>
      <c r="AE52" s="119">
        <v>0</v>
      </c>
      <c r="AF52" s="1"/>
      <c r="AG52" s="119">
        <v>0</v>
      </c>
      <c r="AH52" s="119">
        <v>0</v>
      </c>
      <c r="AI52" s="119">
        <v>0</v>
      </c>
      <c r="AJ52" s="119">
        <v>0</v>
      </c>
      <c r="AK52" s="119">
        <v>0</v>
      </c>
    </row>
    <row r="53" spans="1:37">
      <c r="A53" s="137" t="s">
        <v>68</v>
      </c>
      <c r="B53" s="189">
        <v>1.4262000000000001E-3</v>
      </c>
      <c r="C53" s="119">
        <v>2945.1322</v>
      </c>
      <c r="D53" s="119">
        <v>1182.5378000000001</v>
      </c>
      <c r="E53" s="119">
        <v>2612.7984000000001</v>
      </c>
      <c r="F53" s="119">
        <v>1973.8608000000002</v>
      </c>
      <c r="G53" s="119">
        <v>0</v>
      </c>
      <c r="H53" s="1"/>
      <c r="I53" s="119">
        <v>-25.671600000000002</v>
      </c>
      <c r="J53" s="119">
        <v>-171.14400000000001</v>
      </c>
      <c r="K53" s="1">
        <v>0</v>
      </c>
      <c r="L53" s="1">
        <v>0</v>
      </c>
      <c r="M53" s="1">
        <v>0</v>
      </c>
      <c r="N53" s="1"/>
      <c r="O53" s="119">
        <v>1352.0376000000001</v>
      </c>
      <c r="P53" s="119">
        <v>1909.6818000000001</v>
      </c>
      <c r="Q53" s="119">
        <v>2612.7984000000001</v>
      </c>
      <c r="R53" s="119">
        <v>1973.8608000000002</v>
      </c>
      <c r="S53" s="119">
        <v>0</v>
      </c>
      <c r="T53" s="1"/>
      <c r="U53" s="119">
        <v>999.76620000000003</v>
      </c>
      <c r="V53" s="119">
        <v>0</v>
      </c>
      <c r="W53" s="119">
        <v>0</v>
      </c>
      <c r="X53" s="119">
        <v>0</v>
      </c>
      <c r="Y53" s="119">
        <v>0</v>
      </c>
      <c r="Z53" s="1"/>
      <c r="AA53" s="119">
        <v>1175</v>
      </c>
      <c r="AB53" s="119">
        <v>0</v>
      </c>
      <c r="AC53" s="119">
        <v>0</v>
      </c>
      <c r="AD53" s="119">
        <v>0</v>
      </c>
      <c r="AE53" s="119">
        <v>0</v>
      </c>
      <c r="AF53" s="1"/>
      <c r="AG53" s="119">
        <v>-556</v>
      </c>
      <c r="AH53" s="119">
        <v>-556</v>
      </c>
      <c r="AI53" s="119">
        <v>0</v>
      </c>
      <c r="AJ53" s="119">
        <v>0</v>
      </c>
      <c r="AK53" s="119">
        <v>0</v>
      </c>
    </row>
    <row r="54" spans="1:37">
      <c r="A54" s="137" t="s">
        <v>69</v>
      </c>
      <c r="B54" s="189">
        <v>5.2312000000000001E-3</v>
      </c>
      <c r="C54" s="119">
        <v>7885.0871999999999</v>
      </c>
      <c r="D54" s="119">
        <v>8117.8328000000001</v>
      </c>
      <c r="E54" s="119">
        <v>9583.5583999999999</v>
      </c>
      <c r="F54" s="119">
        <v>7239.9808000000003</v>
      </c>
      <c r="G54" s="119">
        <v>0</v>
      </c>
      <c r="H54" s="1"/>
      <c r="I54" s="119">
        <v>-94.161600000000007</v>
      </c>
      <c r="J54" s="119">
        <v>-627.74400000000003</v>
      </c>
      <c r="K54" s="1">
        <v>0</v>
      </c>
      <c r="L54" s="1">
        <v>0</v>
      </c>
      <c r="M54" s="1">
        <v>0</v>
      </c>
      <c r="N54" s="1"/>
      <c r="O54" s="119">
        <v>4959.1776</v>
      </c>
      <c r="P54" s="119">
        <v>7004.5767999999998</v>
      </c>
      <c r="Q54" s="119">
        <v>9583.5583999999999</v>
      </c>
      <c r="R54" s="119">
        <v>7239.9808000000003</v>
      </c>
      <c r="S54" s="119">
        <v>0</v>
      </c>
      <c r="T54" s="1"/>
      <c r="U54" s="119">
        <v>3667.0711999999999</v>
      </c>
      <c r="V54" s="119">
        <v>0</v>
      </c>
      <c r="W54" s="119">
        <v>0</v>
      </c>
      <c r="X54" s="119">
        <v>0</v>
      </c>
      <c r="Y54" s="119">
        <v>0</v>
      </c>
      <c r="Z54" s="1"/>
      <c r="AA54" s="119">
        <v>1741</v>
      </c>
      <c r="AB54" s="119">
        <v>1741</v>
      </c>
      <c r="AC54" s="119">
        <v>0</v>
      </c>
      <c r="AD54" s="119">
        <v>0</v>
      </c>
      <c r="AE54" s="119">
        <v>0</v>
      </c>
      <c r="AF54" s="1"/>
      <c r="AG54" s="119">
        <v>-2388</v>
      </c>
      <c r="AH54" s="119">
        <v>0</v>
      </c>
      <c r="AI54" s="119">
        <v>0</v>
      </c>
      <c r="AJ54" s="119">
        <v>0</v>
      </c>
      <c r="AK54" s="119">
        <v>0</v>
      </c>
    </row>
    <row r="55" spans="1:37">
      <c r="A55" s="137" t="s">
        <v>70</v>
      </c>
      <c r="B55" s="189">
        <v>5.0319999999999998E-4</v>
      </c>
      <c r="C55" s="119">
        <v>-358.2808</v>
      </c>
      <c r="D55" s="119">
        <v>-1282.5992000000001</v>
      </c>
      <c r="E55" s="119">
        <v>921.86239999999998</v>
      </c>
      <c r="F55" s="119">
        <v>696.42880000000002</v>
      </c>
      <c r="G55" s="119">
        <v>0</v>
      </c>
      <c r="H55" s="1"/>
      <c r="I55" s="119">
        <v>-9.057599999999999</v>
      </c>
      <c r="J55" s="119">
        <v>-60.384</v>
      </c>
      <c r="K55" s="1">
        <v>0</v>
      </c>
      <c r="L55" s="1">
        <v>0</v>
      </c>
      <c r="M55" s="1">
        <v>0</v>
      </c>
      <c r="N55" s="1"/>
      <c r="O55" s="119">
        <v>477.03359999999998</v>
      </c>
      <c r="P55" s="119">
        <v>673.78480000000002</v>
      </c>
      <c r="Q55" s="119">
        <v>921.86239999999998</v>
      </c>
      <c r="R55" s="119">
        <v>696.42880000000002</v>
      </c>
      <c r="S55" s="119">
        <v>0</v>
      </c>
      <c r="T55" s="1"/>
      <c r="U55" s="119">
        <v>352.7432</v>
      </c>
      <c r="V55" s="119">
        <v>0</v>
      </c>
      <c r="W55" s="119">
        <v>0</v>
      </c>
      <c r="X55" s="119">
        <v>0</v>
      </c>
      <c r="Y55" s="119">
        <v>0</v>
      </c>
      <c r="Z55" s="1"/>
      <c r="AA55" s="119">
        <v>717</v>
      </c>
      <c r="AB55" s="119">
        <v>0</v>
      </c>
      <c r="AC55" s="119">
        <v>0</v>
      </c>
      <c r="AD55" s="119">
        <v>0</v>
      </c>
      <c r="AE55" s="119">
        <v>0</v>
      </c>
      <c r="AF55" s="1"/>
      <c r="AG55" s="119">
        <v>-1896</v>
      </c>
      <c r="AH55" s="119">
        <v>-1896</v>
      </c>
      <c r="AI55" s="119">
        <v>0</v>
      </c>
      <c r="AJ55" s="119">
        <v>0</v>
      </c>
      <c r="AK55" s="119">
        <v>0</v>
      </c>
    </row>
    <row r="56" spans="1:37">
      <c r="A56" s="137" t="s">
        <v>71</v>
      </c>
      <c r="B56" s="189">
        <v>2.1193300000000002E-2</v>
      </c>
      <c r="C56" s="119">
        <v>31649.272299999997</v>
      </c>
      <c r="D56" s="119">
        <v>30613.632700000002</v>
      </c>
      <c r="E56" s="119">
        <v>38826.125600000007</v>
      </c>
      <c r="F56" s="119">
        <v>29331.527200000004</v>
      </c>
      <c r="G56" s="119">
        <v>0</v>
      </c>
      <c r="H56" s="1"/>
      <c r="I56" s="119">
        <v>-381.47940000000006</v>
      </c>
      <c r="J56" s="119">
        <v>-2543.1960000000004</v>
      </c>
      <c r="K56" s="1">
        <v>0</v>
      </c>
      <c r="L56" s="1">
        <v>0</v>
      </c>
      <c r="M56" s="1">
        <v>0</v>
      </c>
      <c r="N56" s="1"/>
      <c r="O56" s="119">
        <v>20091.2484</v>
      </c>
      <c r="P56" s="119">
        <v>28377.828700000002</v>
      </c>
      <c r="Q56" s="119">
        <v>38826.125600000007</v>
      </c>
      <c r="R56" s="119">
        <v>29331.527200000004</v>
      </c>
      <c r="S56" s="119">
        <v>0</v>
      </c>
      <c r="T56" s="1"/>
      <c r="U56" s="119">
        <v>14856.5033</v>
      </c>
      <c r="V56" s="119">
        <v>0</v>
      </c>
      <c r="W56" s="119">
        <v>0</v>
      </c>
      <c r="X56" s="119">
        <v>0</v>
      </c>
      <c r="Y56" s="119">
        <v>0</v>
      </c>
      <c r="Z56" s="1"/>
      <c r="AA56" s="119">
        <v>4779</v>
      </c>
      <c r="AB56" s="119">
        <v>4779</v>
      </c>
      <c r="AC56" s="119">
        <v>0</v>
      </c>
      <c r="AD56" s="119">
        <v>0</v>
      </c>
      <c r="AE56" s="119">
        <v>0</v>
      </c>
      <c r="AF56" s="1"/>
      <c r="AG56" s="119">
        <v>-7696</v>
      </c>
      <c r="AH56" s="119">
        <v>0</v>
      </c>
      <c r="AI56" s="119">
        <v>0</v>
      </c>
      <c r="AJ56" s="119">
        <v>0</v>
      </c>
      <c r="AK56" s="119">
        <v>0</v>
      </c>
    </row>
    <row r="57" spans="1:37">
      <c r="A57" s="137" t="s">
        <v>72</v>
      </c>
      <c r="B57" s="189">
        <v>5.0764E-3</v>
      </c>
      <c r="C57" s="119">
        <v>14892.608399999999</v>
      </c>
      <c r="D57" s="119">
        <v>9169.1316000000006</v>
      </c>
      <c r="E57" s="119">
        <v>9299.9647999999997</v>
      </c>
      <c r="F57" s="119">
        <v>7025.7376000000004</v>
      </c>
      <c r="G57" s="119">
        <v>0</v>
      </c>
      <c r="H57" s="1"/>
      <c r="I57" s="119">
        <v>-91.375200000000007</v>
      </c>
      <c r="J57" s="119">
        <v>-609.16800000000001</v>
      </c>
      <c r="K57" s="1">
        <v>0</v>
      </c>
      <c r="L57" s="1">
        <v>0</v>
      </c>
      <c r="M57" s="1">
        <v>0</v>
      </c>
      <c r="N57" s="1"/>
      <c r="O57" s="119">
        <v>4812.4272000000001</v>
      </c>
      <c r="P57" s="119">
        <v>6797.2996000000003</v>
      </c>
      <c r="Q57" s="119">
        <v>9299.9647999999997</v>
      </c>
      <c r="R57" s="119">
        <v>7025.7376000000004</v>
      </c>
      <c r="S57" s="119">
        <v>0</v>
      </c>
      <c r="T57" s="1"/>
      <c r="U57" s="119">
        <v>3558.5563999999999</v>
      </c>
      <c r="V57" s="119">
        <v>0</v>
      </c>
      <c r="W57" s="119">
        <v>0</v>
      </c>
      <c r="X57" s="119">
        <v>0</v>
      </c>
      <c r="Y57" s="119">
        <v>0</v>
      </c>
      <c r="Z57" s="1"/>
      <c r="AA57" s="119">
        <v>6613</v>
      </c>
      <c r="AB57" s="119">
        <v>2981</v>
      </c>
      <c r="AC57" s="119">
        <v>0</v>
      </c>
      <c r="AD57" s="119">
        <v>0</v>
      </c>
      <c r="AE57" s="119">
        <v>0</v>
      </c>
      <c r="AF57" s="1"/>
      <c r="AG57" s="119">
        <v>0</v>
      </c>
      <c r="AH57" s="119">
        <v>0</v>
      </c>
      <c r="AI57" s="119">
        <v>0</v>
      </c>
      <c r="AJ57" s="119">
        <v>0</v>
      </c>
      <c r="AK57" s="119">
        <v>0</v>
      </c>
    </row>
    <row r="58" spans="1:37">
      <c r="A58" s="137" t="s">
        <v>73</v>
      </c>
      <c r="B58" s="189">
        <v>2.64333E-2</v>
      </c>
      <c r="C58" s="119">
        <v>27048.712299999999</v>
      </c>
      <c r="D58" s="119">
        <v>29291.1927</v>
      </c>
      <c r="E58" s="119">
        <v>48425.8056</v>
      </c>
      <c r="F58" s="119">
        <v>36583.6872</v>
      </c>
      <c r="G58" s="119">
        <v>0</v>
      </c>
      <c r="H58" s="1"/>
      <c r="I58" s="119">
        <v>-475.79939999999999</v>
      </c>
      <c r="J58" s="119">
        <v>-3171.9960000000001</v>
      </c>
      <c r="K58" s="1">
        <v>0</v>
      </c>
      <c r="L58" s="1">
        <v>0</v>
      </c>
      <c r="M58" s="1">
        <v>0</v>
      </c>
      <c r="N58" s="1"/>
      <c r="O58" s="119">
        <v>25058.768400000001</v>
      </c>
      <c r="P58" s="119">
        <v>35394.188699999999</v>
      </c>
      <c r="Q58" s="119">
        <v>48425.8056</v>
      </c>
      <c r="R58" s="119">
        <v>36583.6872</v>
      </c>
      <c r="S58" s="119">
        <v>0</v>
      </c>
      <c r="T58" s="1"/>
      <c r="U58" s="119">
        <v>18529.743299999998</v>
      </c>
      <c r="V58" s="119">
        <v>0</v>
      </c>
      <c r="W58" s="119">
        <v>0</v>
      </c>
      <c r="X58" s="119">
        <v>0</v>
      </c>
      <c r="Y58" s="119">
        <v>0</v>
      </c>
      <c r="Z58" s="1"/>
      <c r="AA58" s="119">
        <v>0</v>
      </c>
      <c r="AB58" s="119">
        <v>0</v>
      </c>
      <c r="AC58" s="119">
        <v>0</v>
      </c>
      <c r="AD58" s="119">
        <v>0</v>
      </c>
      <c r="AE58" s="119">
        <v>0</v>
      </c>
      <c r="AF58" s="1"/>
      <c r="AG58" s="119">
        <v>-16064</v>
      </c>
      <c r="AH58" s="119">
        <v>-2931</v>
      </c>
      <c r="AI58" s="119">
        <v>0</v>
      </c>
      <c r="AJ58" s="119">
        <v>0</v>
      </c>
      <c r="AK58" s="119">
        <v>0</v>
      </c>
    </row>
    <row r="59" spans="1:37">
      <c r="A59" s="137" t="s">
        <v>74</v>
      </c>
      <c r="B59" s="189">
        <v>7.0470000000000005E-4</v>
      </c>
      <c r="C59" s="119">
        <v>1688.3657000000001</v>
      </c>
      <c r="D59" s="119">
        <v>1200.0293000000001</v>
      </c>
      <c r="E59" s="119">
        <v>1291.0104000000001</v>
      </c>
      <c r="F59" s="119">
        <v>975.30480000000011</v>
      </c>
      <c r="G59" s="119">
        <v>0</v>
      </c>
      <c r="H59" s="1"/>
      <c r="I59" s="119">
        <v>-12.684600000000001</v>
      </c>
      <c r="J59" s="119">
        <v>-84.564000000000007</v>
      </c>
      <c r="K59" s="1">
        <v>0</v>
      </c>
      <c r="L59" s="1">
        <v>0</v>
      </c>
      <c r="M59" s="1">
        <v>0</v>
      </c>
      <c r="N59" s="1"/>
      <c r="O59" s="119">
        <v>668.05560000000003</v>
      </c>
      <c r="P59" s="119">
        <v>943.59330000000011</v>
      </c>
      <c r="Q59" s="119">
        <v>1291.0104000000001</v>
      </c>
      <c r="R59" s="119">
        <v>975.30480000000011</v>
      </c>
      <c r="S59" s="119">
        <v>0</v>
      </c>
      <c r="T59" s="1"/>
      <c r="U59" s="119">
        <v>493.99470000000002</v>
      </c>
      <c r="V59" s="119">
        <v>0</v>
      </c>
      <c r="W59" s="119">
        <v>0</v>
      </c>
      <c r="X59" s="119">
        <v>0</v>
      </c>
      <c r="Y59" s="119">
        <v>0</v>
      </c>
      <c r="Z59" s="1"/>
      <c r="AA59" s="119">
        <v>539</v>
      </c>
      <c r="AB59" s="119">
        <v>341</v>
      </c>
      <c r="AC59" s="119">
        <v>0</v>
      </c>
      <c r="AD59" s="119">
        <v>0</v>
      </c>
      <c r="AE59" s="119">
        <v>0</v>
      </c>
      <c r="AF59" s="1"/>
      <c r="AG59" s="119">
        <v>0</v>
      </c>
      <c r="AH59" s="119">
        <v>0</v>
      </c>
      <c r="AI59" s="119">
        <v>0</v>
      </c>
      <c r="AJ59" s="119">
        <v>0</v>
      </c>
      <c r="AK59" s="119">
        <v>0</v>
      </c>
    </row>
    <row r="60" spans="1:37">
      <c r="A60" s="137" t="s">
        <v>75</v>
      </c>
      <c r="B60" s="189">
        <v>5.6150000000000002E-3</v>
      </c>
      <c r="C60" s="119">
        <v>7229.0650000000005</v>
      </c>
      <c r="D60" s="119">
        <v>3623.6850000000004</v>
      </c>
      <c r="E60" s="119">
        <v>10286.68</v>
      </c>
      <c r="F60" s="119">
        <v>7771.16</v>
      </c>
      <c r="G60" s="119">
        <v>0</v>
      </c>
      <c r="H60" s="1"/>
      <c r="I60" s="119">
        <v>-101.07000000000001</v>
      </c>
      <c r="J60" s="119">
        <v>-673.80000000000007</v>
      </c>
      <c r="K60" s="1">
        <v>0</v>
      </c>
      <c r="L60" s="1">
        <v>0</v>
      </c>
      <c r="M60" s="1">
        <v>0</v>
      </c>
      <c r="N60" s="1"/>
      <c r="O60" s="119">
        <v>5323.02</v>
      </c>
      <c r="P60" s="119">
        <v>7518.4850000000006</v>
      </c>
      <c r="Q60" s="119">
        <v>10286.68</v>
      </c>
      <c r="R60" s="119">
        <v>7771.16</v>
      </c>
      <c r="S60" s="119">
        <v>0</v>
      </c>
      <c r="T60" s="1"/>
      <c r="U60" s="119">
        <v>3936.1150000000002</v>
      </c>
      <c r="V60" s="119">
        <v>0</v>
      </c>
      <c r="W60" s="119">
        <v>0</v>
      </c>
      <c r="X60" s="119">
        <v>0</v>
      </c>
      <c r="Y60" s="119">
        <v>0</v>
      </c>
      <c r="Z60" s="1"/>
      <c r="AA60" s="119">
        <v>1292</v>
      </c>
      <c r="AB60" s="119">
        <v>0</v>
      </c>
      <c r="AC60" s="119">
        <v>0</v>
      </c>
      <c r="AD60" s="119">
        <v>0</v>
      </c>
      <c r="AE60" s="119">
        <v>0</v>
      </c>
      <c r="AF60" s="1"/>
      <c r="AG60" s="119">
        <v>-3221</v>
      </c>
      <c r="AH60" s="119">
        <v>-3221</v>
      </c>
      <c r="AI60" s="119">
        <v>0</v>
      </c>
      <c r="AJ60" s="119">
        <v>0</v>
      </c>
      <c r="AK60" s="119">
        <v>0</v>
      </c>
    </row>
    <row r="61" spans="1:37">
      <c r="A61" s="137" t="s">
        <v>76</v>
      </c>
      <c r="B61" s="189">
        <v>3.1091999999999999E-3</v>
      </c>
      <c r="C61" s="119">
        <v>3266.1052</v>
      </c>
      <c r="D61" s="119">
        <v>1288.1147999999998</v>
      </c>
      <c r="E61" s="119">
        <v>5696.0544</v>
      </c>
      <c r="F61" s="119">
        <v>4303.1327999999994</v>
      </c>
      <c r="G61" s="119">
        <v>0</v>
      </c>
      <c r="H61" s="1"/>
      <c r="I61" s="119">
        <v>-55.965599999999995</v>
      </c>
      <c r="J61" s="119">
        <v>-373.10399999999998</v>
      </c>
      <c r="K61" s="1">
        <v>0</v>
      </c>
      <c r="L61" s="1">
        <v>0</v>
      </c>
      <c r="M61" s="1">
        <v>0</v>
      </c>
      <c r="N61" s="1"/>
      <c r="O61" s="119">
        <v>2947.5216</v>
      </c>
      <c r="P61" s="119">
        <v>4163.2187999999996</v>
      </c>
      <c r="Q61" s="119">
        <v>5696.0544</v>
      </c>
      <c r="R61" s="119">
        <v>4303.1327999999994</v>
      </c>
      <c r="S61" s="119">
        <v>0</v>
      </c>
      <c r="T61" s="1"/>
      <c r="U61" s="119">
        <v>2179.5491999999999</v>
      </c>
      <c r="V61" s="119">
        <v>0</v>
      </c>
      <c r="W61" s="119">
        <v>0</v>
      </c>
      <c r="X61" s="119">
        <v>0</v>
      </c>
      <c r="Y61" s="119">
        <v>0</v>
      </c>
      <c r="Z61" s="1"/>
      <c r="AA61" s="119">
        <v>697</v>
      </c>
      <c r="AB61" s="119">
        <v>0</v>
      </c>
      <c r="AC61" s="119">
        <v>0</v>
      </c>
      <c r="AD61" s="119">
        <v>0</v>
      </c>
      <c r="AE61" s="119">
        <v>0</v>
      </c>
      <c r="AF61" s="1"/>
      <c r="AG61" s="119">
        <v>-2502</v>
      </c>
      <c r="AH61" s="119">
        <v>-2502</v>
      </c>
      <c r="AI61" s="119">
        <v>0</v>
      </c>
      <c r="AJ61" s="119">
        <v>0</v>
      </c>
      <c r="AK61" s="119">
        <v>0</v>
      </c>
    </row>
    <row r="62" spans="1:37">
      <c r="A62" s="137" t="s">
        <v>77</v>
      </c>
      <c r="B62" s="189">
        <v>9.9704000000000008E-3</v>
      </c>
      <c r="C62" s="119">
        <v>13724.722400000002</v>
      </c>
      <c r="D62" s="119">
        <v>14111.917600000001</v>
      </c>
      <c r="E62" s="119">
        <v>18265.772800000002</v>
      </c>
      <c r="F62" s="119">
        <v>13799.033600000001</v>
      </c>
      <c r="G62" s="119">
        <v>0</v>
      </c>
      <c r="H62" s="1"/>
      <c r="I62" s="119">
        <v>-179.46720000000002</v>
      </c>
      <c r="J62" s="119">
        <v>-1196.4480000000001</v>
      </c>
      <c r="K62" s="1">
        <v>0</v>
      </c>
      <c r="L62" s="1">
        <v>0</v>
      </c>
      <c r="M62" s="1">
        <v>0</v>
      </c>
      <c r="N62" s="1"/>
      <c r="O62" s="119">
        <v>9451.9392000000007</v>
      </c>
      <c r="P62" s="119">
        <v>13350.365600000001</v>
      </c>
      <c r="Q62" s="119">
        <v>18265.772800000002</v>
      </c>
      <c r="R62" s="119">
        <v>13799.033600000001</v>
      </c>
      <c r="S62" s="119">
        <v>0</v>
      </c>
      <c r="T62" s="1"/>
      <c r="U62" s="119">
        <v>6989.2504000000008</v>
      </c>
      <c r="V62" s="119">
        <v>0</v>
      </c>
      <c r="W62" s="119">
        <v>0</v>
      </c>
      <c r="X62" s="119">
        <v>0</v>
      </c>
      <c r="Y62" s="119">
        <v>0</v>
      </c>
      <c r="Z62" s="1"/>
      <c r="AA62" s="119">
        <v>1958</v>
      </c>
      <c r="AB62" s="119">
        <v>1958</v>
      </c>
      <c r="AC62" s="119">
        <v>0</v>
      </c>
      <c r="AD62" s="119">
        <v>0</v>
      </c>
      <c r="AE62" s="119">
        <v>0</v>
      </c>
      <c r="AF62" s="1"/>
      <c r="AG62" s="119">
        <v>-4495</v>
      </c>
      <c r="AH62" s="119">
        <v>0</v>
      </c>
      <c r="AI62" s="119">
        <v>0</v>
      </c>
      <c r="AJ62" s="119">
        <v>0</v>
      </c>
      <c r="AK62" s="119">
        <v>0</v>
      </c>
    </row>
    <row r="63" spans="1:37">
      <c r="A63" s="137" t="s">
        <v>78</v>
      </c>
      <c r="B63" s="189">
        <v>3.7856999999999999E-3</v>
      </c>
      <c r="C63" s="119">
        <v>7002.4766999999993</v>
      </c>
      <c r="D63" s="119">
        <v>8044.7683000000006</v>
      </c>
      <c r="E63" s="119">
        <v>6935.4023999999999</v>
      </c>
      <c r="F63" s="119">
        <v>5239.4088000000002</v>
      </c>
      <c r="G63" s="119">
        <v>0</v>
      </c>
      <c r="H63" s="1"/>
      <c r="I63" s="119">
        <v>-68.142600000000002</v>
      </c>
      <c r="J63" s="119">
        <v>-454.28399999999999</v>
      </c>
      <c r="K63" s="1">
        <v>0</v>
      </c>
      <c r="L63" s="1">
        <v>0</v>
      </c>
      <c r="M63" s="1">
        <v>0</v>
      </c>
      <c r="N63" s="1"/>
      <c r="O63" s="119">
        <v>3588.8435999999997</v>
      </c>
      <c r="P63" s="119">
        <v>5069.0523000000003</v>
      </c>
      <c r="Q63" s="119">
        <v>6935.4023999999999</v>
      </c>
      <c r="R63" s="119">
        <v>5239.4088000000002</v>
      </c>
      <c r="S63" s="119">
        <v>0</v>
      </c>
      <c r="T63" s="1"/>
      <c r="U63" s="119">
        <v>2653.7757000000001</v>
      </c>
      <c r="V63" s="119">
        <v>0</v>
      </c>
      <c r="W63" s="119">
        <v>0</v>
      </c>
      <c r="X63" s="119">
        <v>0</v>
      </c>
      <c r="Y63" s="119">
        <v>0</v>
      </c>
      <c r="Z63" s="1"/>
      <c r="AA63" s="119">
        <v>3430</v>
      </c>
      <c r="AB63" s="119">
        <v>3430</v>
      </c>
      <c r="AC63" s="119">
        <v>0</v>
      </c>
      <c r="AD63" s="119">
        <v>0</v>
      </c>
      <c r="AE63" s="119">
        <v>0</v>
      </c>
      <c r="AF63" s="1"/>
      <c r="AG63" s="119">
        <v>-2602</v>
      </c>
      <c r="AH63" s="119">
        <v>0</v>
      </c>
      <c r="AI63" s="119">
        <v>0</v>
      </c>
      <c r="AJ63" s="119">
        <v>0</v>
      </c>
      <c r="AK63" s="119">
        <v>0</v>
      </c>
    </row>
    <row r="64" spans="1:37">
      <c r="A64" s="137" t="s">
        <v>79</v>
      </c>
      <c r="B64" s="189">
        <v>2.2430000000000002E-3</v>
      </c>
      <c r="C64" s="119">
        <v>7672.3330000000005</v>
      </c>
      <c r="D64" s="119">
        <v>2542.2170000000006</v>
      </c>
      <c r="E64" s="119">
        <v>4109.1760000000004</v>
      </c>
      <c r="F64" s="119">
        <v>3104.3120000000004</v>
      </c>
      <c r="G64" s="119">
        <v>0</v>
      </c>
      <c r="H64" s="1"/>
      <c r="I64" s="119">
        <v>-40.374000000000002</v>
      </c>
      <c r="J64" s="119">
        <v>-269.16000000000003</v>
      </c>
      <c r="K64" s="1">
        <v>0</v>
      </c>
      <c r="L64" s="1">
        <v>0</v>
      </c>
      <c r="M64" s="1">
        <v>0</v>
      </c>
      <c r="N64" s="1"/>
      <c r="O64" s="119">
        <v>2126.364</v>
      </c>
      <c r="P64" s="119">
        <v>3003.3770000000004</v>
      </c>
      <c r="Q64" s="119">
        <v>4109.1760000000004</v>
      </c>
      <c r="R64" s="119">
        <v>3104.3120000000004</v>
      </c>
      <c r="S64" s="119">
        <v>0</v>
      </c>
      <c r="T64" s="1"/>
      <c r="U64" s="119">
        <v>1572.3430000000001</v>
      </c>
      <c r="V64" s="119">
        <v>0</v>
      </c>
      <c r="W64" s="119">
        <v>0</v>
      </c>
      <c r="X64" s="119">
        <v>0</v>
      </c>
      <c r="Y64" s="119">
        <v>0</v>
      </c>
      <c r="Z64" s="1"/>
      <c r="AA64" s="119">
        <v>4206</v>
      </c>
      <c r="AB64" s="119">
        <v>0</v>
      </c>
      <c r="AC64" s="119">
        <v>0</v>
      </c>
      <c r="AD64" s="119">
        <v>0</v>
      </c>
      <c r="AE64" s="119">
        <v>0</v>
      </c>
      <c r="AF64" s="1"/>
      <c r="AG64" s="119">
        <v>-192</v>
      </c>
      <c r="AH64" s="119">
        <v>-192</v>
      </c>
      <c r="AI64" s="119">
        <v>0</v>
      </c>
      <c r="AJ64" s="119">
        <v>0</v>
      </c>
      <c r="AK64" s="119">
        <v>0</v>
      </c>
    </row>
    <row r="65" spans="1:37">
      <c r="A65" s="137" t="s">
        <v>80</v>
      </c>
      <c r="B65" s="189">
        <v>1.3929000000000001E-3</v>
      </c>
      <c r="C65" s="119">
        <v>2894.8199</v>
      </c>
      <c r="D65" s="119">
        <v>1197.9451000000001</v>
      </c>
      <c r="E65" s="119">
        <v>2551.7928000000002</v>
      </c>
      <c r="F65" s="119">
        <v>1927.7736000000002</v>
      </c>
      <c r="G65" s="119">
        <v>0</v>
      </c>
      <c r="H65" s="1"/>
      <c r="I65" s="119">
        <v>-25.072200000000002</v>
      </c>
      <c r="J65" s="119">
        <v>-167.148</v>
      </c>
      <c r="K65" s="1">
        <v>0</v>
      </c>
      <c r="L65" s="1">
        <v>0</v>
      </c>
      <c r="M65" s="1">
        <v>0</v>
      </c>
      <c r="N65" s="1"/>
      <c r="O65" s="119">
        <v>1320.4692</v>
      </c>
      <c r="P65" s="119">
        <v>1865.0931</v>
      </c>
      <c r="Q65" s="119">
        <v>2551.7928000000002</v>
      </c>
      <c r="R65" s="119">
        <v>1927.7736000000002</v>
      </c>
      <c r="S65" s="119">
        <v>0</v>
      </c>
      <c r="T65" s="1"/>
      <c r="U65" s="119">
        <v>976.42290000000003</v>
      </c>
      <c r="V65" s="119">
        <v>0</v>
      </c>
      <c r="W65" s="119">
        <v>0</v>
      </c>
      <c r="X65" s="119">
        <v>0</v>
      </c>
      <c r="Y65" s="119">
        <v>0</v>
      </c>
      <c r="Z65" s="1"/>
      <c r="AA65" s="119">
        <v>1123</v>
      </c>
      <c r="AB65" s="119">
        <v>0</v>
      </c>
      <c r="AC65" s="119">
        <v>0</v>
      </c>
      <c r="AD65" s="119">
        <v>0</v>
      </c>
      <c r="AE65" s="119">
        <v>0</v>
      </c>
      <c r="AF65" s="1"/>
      <c r="AG65" s="119">
        <v>-500</v>
      </c>
      <c r="AH65" s="119">
        <v>-500</v>
      </c>
      <c r="AI65" s="119">
        <v>0</v>
      </c>
      <c r="AJ65" s="119">
        <v>0</v>
      </c>
      <c r="AK65" s="119">
        <v>0</v>
      </c>
    </row>
    <row r="66" spans="1:37">
      <c r="A66" s="137" t="s">
        <v>81</v>
      </c>
      <c r="B66" s="189">
        <v>3.8964999999999998E-3</v>
      </c>
      <c r="C66" s="119">
        <v>5005.191499999999</v>
      </c>
      <c r="D66" s="119">
        <v>2202.8334999999997</v>
      </c>
      <c r="E66" s="119">
        <v>7138.3879999999999</v>
      </c>
      <c r="F66" s="119">
        <v>5392.7559999999994</v>
      </c>
      <c r="G66" s="119">
        <v>0</v>
      </c>
      <c r="H66" s="1"/>
      <c r="I66" s="119">
        <v>-70.137</v>
      </c>
      <c r="J66" s="119">
        <v>-467.58</v>
      </c>
      <c r="K66" s="1">
        <v>0</v>
      </c>
      <c r="L66" s="1">
        <v>0</v>
      </c>
      <c r="M66" s="1">
        <v>0</v>
      </c>
      <c r="N66" s="1"/>
      <c r="O66" s="119">
        <v>3693.8819999999996</v>
      </c>
      <c r="P66" s="119">
        <v>5217.4134999999997</v>
      </c>
      <c r="Q66" s="119">
        <v>7138.3879999999999</v>
      </c>
      <c r="R66" s="119">
        <v>5392.7559999999994</v>
      </c>
      <c r="S66" s="119">
        <v>0</v>
      </c>
      <c r="T66" s="1"/>
      <c r="U66" s="119">
        <v>2731.4465</v>
      </c>
      <c r="V66" s="119">
        <v>0</v>
      </c>
      <c r="W66" s="119">
        <v>0</v>
      </c>
      <c r="X66" s="119">
        <v>0</v>
      </c>
      <c r="Y66" s="119">
        <v>0</v>
      </c>
      <c r="Z66" s="1"/>
      <c r="AA66" s="119">
        <v>1197</v>
      </c>
      <c r="AB66" s="119">
        <v>0</v>
      </c>
      <c r="AC66" s="119">
        <v>0</v>
      </c>
      <c r="AD66" s="119">
        <v>0</v>
      </c>
      <c r="AE66" s="119">
        <v>0</v>
      </c>
      <c r="AF66" s="1"/>
      <c r="AG66" s="119">
        <v>-2547</v>
      </c>
      <c r="AH66" s="119">
        <v>-2547</v>
      </c>
      <c r="AI66" s="119">
        <v>0</v>
      </c>
      <c r="AJ66" s="119">
        <v>0</v>
      </c>
      <c r="AK66" s="119">
        <v>0</v>
      </c>
    </row>
    <row r="67" spans="1:37">
      <c r="A67" s="137" t="s">
        <v>82</v>
      </c>
      <c r="B67" s="189">
        <v>7.2112200000000001E-2</v>
      </c>
      <c r="C67" s="119">
        <v>167497.9982</v>
      </c>
      <c r="D67" s="119">
        <v>116115.77179999999</v>
      </c>
      <c r="E67" s="119">
        <v>132109.55040000001</v>
      </c>
      <c r="F67" s="119">
        <v>99803.284800000009</v>
      </c>
      <c r="G67" s="119">
        <v>0</v>
      </c>
      <c r="H67" s="1"/>
      <c r="I67" s="119">
        <v>-1298.0196000000001</v>
      </c>
      <c r="J67" s="119">
        <v>-8653.4639999999999</v>
      </c>
      <c r="K67" s="1">
        <v>0</v>
      </c>
      <c r="L67" s="1">
        <v>0</v>
      </c>
      <c r="M67" s="1">
        <v>0</v>
      </c>
      <c r="N67" s="1"/>
      <c r="O67" s="119">
        <v>68362.365600000005</v>
      </c>
      <c r="P67" s="119">
        <v>96558.235799999995</v>
      </c>
      <c r="Q67" s="119">
        <v>132109.55040000001</v>
      </c>
      <c r="R67" s="119">
        <v>99803.284800000009</v>
      </c>
      <c r="S67" s="119">
        <v>0</v>
      </c>
      <c r="T67" s="1"/>
      <c r="U67" s="119">
        <v>50550.652200000004</v>
      </c>
      <c r="V67" s="119">
        <v>0</v>
      </c>
      <c r="W67" s="119">
        <v>0</v>
      </c>
      <c r="X67" s="119">
        <v>0</v>
      </c>
      <c r="Y67" s="119">
        <v>0</v>
      </c>
      <c r="Z67" s="1"/>
      <c r="AA67" s="119">
        <v>49883</v>
      </c>
      <c r="AB67" s="119">
        <v>28211</v>
      </c>
      <c r="AC67" s="119">
        <v>0</v>
      </c>
      <c r="AD67" s="119">
        <v>0</v>
      </c>
      <c r="AE67" s="119">
        <v>0</v>
      </c>
      <c r="AF67" s="1"/>
      <c r="AG67" s="119">
        <v>0</v>
      </c>
      <c r="AH67" s="119">
        <v>0</v>
      </c>
      <c r="AI67" s="119">
        <v>0</v>
      </c>
      <c r="AJ67" s="119">
        <v>0</v>
      </c>
      <c r="AK67" s="119">
        <v>0</v>
      </c>
    </row>
    <row r="68" spans="1:37">
      <c r="A68" s="137" t="s">
        <v>83</v>
      </c>
      <c r="B68" s="189">
        <v>1.6448999999999999E-3</v>
      </c>
      <c r="C68" s="119">
        <v>499.83190000000013</v>
      </c>
      <c r="D68" s="119">
        <v>-405.86689999999999</v>
      </c>
      <c r="E68" s="119">
        <v>3013.4567999999999</v>
      </c>
      <c r="F68" s="119">
        <v>2276.5416</v>
      </c>
      <c r="G68" s="119">
        <v>0</v>
      </c>
      <c r="H68" s="1"/>
      <c r="I68" s="119">
        <v>-29.6082</v>
      </c>
      <c r="J68" s="119">
        <v>-197.38799999999998</v>
      </c>
      <c r="K68" s="1">
        <v>0</v>
      </c>
      <c r="L68" s="1">
        <v>0</v>
      </c>
      <c r="M68" s="1">
        <v>0</v>
      </c>
      <c r="N68" s="1"/>
      <c r="O68" s="119">
        <v>1559.3652</v>
      </c>
      <c r="P68" s="119">
        <v>2202.5210999999999</v>
      </c>
      <c r="Q68" s="119">
        <v>3013.4567999999999</v>
      </c>
      <c r="R68" s="119">
        <v>2276.5416</v>
      </c>
      <c r="S68" s="119">
        <v>0</v>
      </c>
      <c r="T68" s="1"/>
      <c r="U68" s="119">
        <v>1153.0748999999998</v>
      </c>
      <c r="V68" s="119">
        <v>0</v>
      </c>
      <c r="W68" s="119">
        <v>0</v>
      </c>
      <c r="X68" s="119">
        <v>0</v>
      </c>
      <c r="Y68" s="119">
        <v>0</v>
      </c>
      <c r="Z68" s="1"/>
      <c r="AA68" s="119">
        <v>228</v>
      </c>
      <c r="AB68" s="119">
        <v>0</v>
      </c>
      <c r="AC68" s="119">
        <v>0</v>
      </c>
      <c r="AD68" s="119">
        <v>0</v>
      </c>
      <c r="AE68" s="119">
        <v>0</v>
      </c>
      <c r="AF68" s="1"/>
      <c r="AG68" s="119">
        <v>-2411</v>
      </c>
      <c r="AH68" s="119">
        <v>-2411</v>
      </c>
      <c r="AI68" s="119">
        <v>0</v>
      </c>
      <c r="AJ68" s="119">
        <v>0</v>
      </c>
      <c r="AK68" s="119">
        <v>0</v>
      </c>
    </row>
    <row r="69" spans="1:37">
      <c r="A69" s="137" t="s">
        <v>84</v>
      </c>
      <c r="B69" s="189">
        <v>2.4410999999999999E-3</v>
      </c>
      <c r="C69" s="119">
        <v>3852.4341000000004</v>
      </c>
      <c r="D69" s="119">
        <v>1269.7008999999998</v>
      </c>
      <c r="E69" s="119">
        <v>4472.0951999999997</v>
      </c>
      <c r="F69" s="119">
        <v>3378.4823999999999</v>
      </c>
      <c r="G69" s="119">
        <v>0</v>
      </c>
      <c r="H69" s="1"/>
      <c r="I69" s="119">
        <v>-43.939799999999998</v>
      </c>
      <c r="J69" s="119">
        <v>-292.93199999999996</v>
      </c>
      <c r="K69" s="1">
        <v>0</v>
      </c>
      <c r="L69" s="1">
        <v>0</v>
      </c>
      <c r="M69" s="1">
        <v>0</v>
      </c>
      <c r="N69" s="1"/>
      <c r="O69" s="119">
        <v>2314.1628000000001</v>
      </c>
      <c r="P69" s="119">
        <v>3268.6328999999996</v>
      </c>
      <c r="Q69" s="119">
        <v>4472.0951999999997</v>
      </c>
      <c r="R69" s="119">
        <v>3378.4823999999999</v>
      </c>
      <c r="S69" s="119">
        <v>0</v>
      </c>
      <c r="T69" s="1"/>
      <c r="U69" s="119">
        <v>1711.2111</v>
      </c>
      <c r="V69" s="119">
        <v>0</v>
      </c>
      <c r="W69" s="119">
        <v>0</v>
      </c>
      <c r="X69" s="119">
        <v>0</v>
      </c>
      <c r="Y69" s="119">
        <v>0</v>
      </c>
      <c r="Z69" s="1"/>
      <c r="AA69" s="119">
        <v>1577</v>
      </c>
      <c r="AB69" s="119">
        <v>0</v>
      </c>
      <c r="AC69" s="119">
        <v>0</v>
      </c>
      <c r="AD69" s="119">
        <v>0</v>
      </c>
      <c r="AE69" s="119">
        <v>0</v>
      </c>
      <c r="AF69" s="1"/>
      <c r="AG69" s="119">
        <v>-1706</v>
      </c>
      <c r="AH69" s="119">
        <v>-1706</v>
      </c>
      <c r="AI69" s="119">
        <v>0</v>
      </c>
      <c r="AJ69" s="119">
        <v>0</v>
      </c>
      <c r="AK69" s="119">
        <v>0</v>
      </c>
    </row>
    <row r="70" spans="1:37">
      <c r="A70" s="137" t="s">
        <v>85</v>
      </c>
      <c r="B70" s="189">
        <v>1.22922E-2</v>
      </c>
      <c r="C70" s="119">
        <v>24858.578200000004</v>
      </c>
      <c r="D70" s="119">
        <v>29695.191800000001</v>
      </c>
      <c r="E70" s="119">
        <v>22519.310399999998</v>
      </c>
      <c r="F70" s="119">
        <v>17012.4048</v>
      </c>
      <c r="G70" s="119">
        <v>0</v>
      </c>
      <c r="H70" s="1"/>
      <c r="I70" s="119">
        <v>-221.25960000000001</v>
      </c>
      <c r="J70" s="119">
        <v>-1475.0639999999999</v>
      </c>
      <c r="K70" s="1">
        <v>0</v>
      </c>
      <c r="L70" s="1">
        <v>0</v>
      </c>
      <c r="M70" s="1">
        <v>0</v>
      </c>
      <c r="N70" s="1"/>
      <c r="O70" s="119">
        <v>11653.0056</v>
      </c>
      <c r="P70" s="119">
        <v>16459.255799999999</v>
      </c>
      <c r="Q70" s="119">
        <v>22519.310399999998</v>
      </c>
      <c r="R70" s="119">
        <v>17012.4048</v>
      </c>
      <c r="S70" s="119">
        <v>0</v>
      </c>
      <c r="T70" s="1"/>
      <c r="U70" s="119">
        <v>8616.8321999999989</v>
      </c>
      <c r="V70" s="119">
        <v>0</v>
      </c>
      <c r="W70" s="119">
        <v>0</v>
      </c>
      <c r="X70" s="119">
        <v>0</v>
      </c>
      <c r="Y70" s="119">
        <v>0</v>
      </c>
      <c r="Z70" s="1"/>
      <c r="AA70" s="119">
        <v>14711</v>
      </c>
      <c r="AB70" s="119">
        <v>14711</v>
      </c>
      <c r="AC70" s="119">
        <v>0</v>
      </c>
      <c r="AD70" s="119">
        <v>0</v>
      </c>
      <c r="AE70" s="119">
        <v>0</v>
      </c>
      <c r="AF70" s="1"/>
      <c r="AG70" s="119">
        <v>-9901</v>
      </c>
      <c r="AH70" s="119">
        <v>0</v>
      </c>
      <c r="AI70" s="119">
        <v>0</v>
      </c>
      <c r="AJ70" s="119">
        <v>0</v>
      </c>
      <c r="AK70" s="119">
        <v>0</v>
      </c>
    </row>
    <row r="71" spans="1:37">
      <c r="A71" s="137" t="s">
        <v>86</v>
      </c>
      <c r="B71" s="189">
        <v>8.5121999999999993E-3</v>
      </c>
      <c r="C71" s="119">
        <v>10931.398199999998</v>
      </c>
      <c r="D71" s="119">
        <v>5157.371799999999</v>
      </c>
      <c r="E71" s="119">
        <v>15594.350399999999</v>
      </c>
      <c r="F71" s="119">
        <v>11780.8848</v>
      </c>
      <c r="G71" s="119">
        <v>0</v>
      </c>
      <c r="H71" s="1"/>
      <c r="I71" s="119">
        <v>-153.21959999999999</v>
      </c>
      <c r="J71" s="119">
        <v>-1021.4639999999999</v>
      </c>
      <c r="K71" s="1">
        <v>0</v>
      </c>
      <c r="L71" s="1">
        <v>0</v>
      </c>
      <c r="M71" s="1">
        <v>0</v>
      </c>
      <c r="N71" s="1"/>
      <c r="O71" s="119">
        <v>8069.565599999999</v>
      </c>
      <c r="P71" s="119">
        <v>11397.835799999999</v>
      </c>
      <c r="Q71" s="119">
        <v>15594.350399999999</v>
      </c>
      <c r="R71" s="119">
        <v>11780.8848</v>
      </c>
      <c r="S71" s="119">
        <v>0</v>
      </c>
      <c r="T71" s="1"/>
      <c r="U71" s="119">
        <v>5967.0521999999992</v>
      </c>
      <c r="V71" s="119">
        <v>0</v>
      </c>
      <c r="W71" s="119">
        <v>0</v>
      </c>
      <c r="X71" s="119">
        <v>0</v>
      </c>
      <c r="Y71" s="119">
        <v>0</v>
      </c>
      <c r="Z71" s="1"/>
      <c r="AA71" s="119">
        <v>2267</v>
      </c>
      <c r="AB71" s="119">
        <v>0</v>
      </c>
      <c r="AC71" s="119">
        <v>0</v>
      </c>
      <c r="AD71" s="119">
        <v>0</v>
      </c>
      <c r="AE71" s="119">
        <v>0</v>
      </c>
      <c r="AF71" s="1"/>
      <c r="AG71" s="119">
        <v>-5219</v>
      </c>
      <c r="AH71" s="119">
        <v>-5219</v>
      </c>
      <c r="AI71" s="119">
        <v>0</v>
      </c>
      <c r="AJ71" s="119">
        <v>0</v>
      </c>
      <c r="AK71" s="119">
        <v>0</v>
      </c>
    </row>
    <row r="72" spans="1:37">
      <c r="A72" s="137" t="s">
        <v>87</v>
      </c>
      <c r="B72" s="189">
        <v>3.4126999999999998E-2</v>
      </c>
      <c r="C72" s="119">
        <v>12039.136999999995</v>
      </c>
      <c r="D72" s="119">
        <v>2275.8130000000019</v>
      </c>
      <c r="E72" s="119">
        <v>62520.663999999997</v>
      </c>
      <c r="F72" s="119">
        <v>47231.767999999996</v>
      </c>
      <c r="G72" s="119">
        <v>0</v>
      </c>
      <c r="H72" s="1"/>
      <c r="I72" s="119">
        <v>-614.28599999999994</v>
      </c>
      <c r="J72" s="119">
        <v>-4095.24</v>
      </c>
      <c r="K72" s="1">
        <v>0</v>
      </c>
      <c r="L72" s="1">
        <v>0</v>
      </c>
      <c r="M72" s="1">
        <v>0</v>
      </c>
      <c r="N72" s="1"/>
      <c r="O72" s="119">
        <v>32352.395999999997</v>
      </c>
      <c r="P72" s="119">
        <v>45696.053</v>
      </c>
      <c r="Q72" s="119">
        <v>62520.663999999997</v>
      </c>
      <c r="R72" s="119">
        <v>47231.767999999996</v>
      </c>
      <c r="S72" s="119">
        <v>0</v>
      </c>
      <c r="T72" s="1"/>
      <c r="U72" s="119">
        <v>23923.026999999998</v>
      </c>
      <c r="V72" s="119">
        <v>0</v>
      </c>
      <c r="W72" s="119">
        <v>0</v>
      </c>
      <c r="X72" s="119">
        <v>0</v>
      </c>
      <c r="Y72" s="119">
        <v>0</v>
      </c>
      <c r="Z72" s="1"/>
      <c r="AA72" s="119">
        <v>0</v>
      </c>
      <c r="AB72" s="119">
        <v>0</v>
      </c>
      <c r="AC72" s="119">
        <v>0</v>
      </c>
      <c r="AD72" s="119">
        <v>0</v>
      </c>
      <c r="AE72" s="119">
        <v>0</v>
      </c>
      <c r="AF72" s="1"/>
      <c r="AG72" s="119">
        <v>-43622</v>
      </c>
      <c r="AH72" s="119">
        <v>-39325</v>
      </c>
      <c r="AI72" s="119">
        <v>0</v>
      </c>
      <c r="AJ72" s="119">
        <v>0</v>
      </c>
      <c r="AK72" s="119">
        <v>0</v>
      </c>
    </row>
    <row r="73" spans="1:37">
      <c r="A73" s="137" t="s">
        <v>88</v>
      </c>
      <c r="B73" s="189">
        <v>1.3626000000000001E-3</v>
      </c>
      <c r="C73" s="119">
        <v>1651.4005999999999</v>
      </c>
      <c r="D73" s="119">
        <v>-202.99059999999986</v>
      </c>
      <c r="E73" s="119">
        <v>2496.2832000000003</v>
      </c>
      <c r="F73" s="119">
        <v>1885.8384000000001</v>
      </c>
      <c r="G73" s="119">
        <v>0</v>
      </c>
      <c r="H73" s="1"/>
      <c r="I73" s="119">
        <v>-24.526800000000001</v>
      </c>
      <c r="J73" s="119">
        <v>-163.512</v>
      </c>
      <c r="K73" s="1">
        <v>0</v>
      </c>
      <c r="L73" s="1">
        <v>0</v>
      </c>
      <c r="M73" s="1">
        <v>0</v>
      </c>
      <c r="N73" s="1"/>
      <c r="O73" s="119">
        <v>1291.7447999999999</v>
      </c>
      <c r="P73" s="119">
        <v>1824.5214000000001</v>
      </c>
      <c r="Q73" s="119">
        <v>2496.2832000000003</v>
      </c>
      <c r="R73" s="119">
        <v>1885.8384000000001</v>
      </c>
      <c r="S73" s="119">
        <v>0</v>
      </c>
      <c r="T73" s="1"/>
      <c r="U73" s="119">
        <v>955.18260000000009</v>
      </c>
      <c r="V73" s="119">
        <v>0</v>
      </c>
      <c r="W73" s="119">
        <v>0</v>
      </c>
      <c r="X73" s="119">
        <v>0</v>
      </c>
      <c r="Y73" s="119">
        <v>0</v>
      </c>
      <c r="Z73" s="1"/>
      <c r="AA73" s="119">
        <v>1293</v>
      </c>
      <c r="AB73" s="119">
        <v>0</v>
      </c>
      <c r="AC73" s="119">
        <v>0</v>
      </c>
      <c r="AD73" s="119">
        <v>0</v>
      </c>
      <c r="AE73" s="119">
        <v>0</v>
      </c>
      <c r="AF73" s="1"/>
      <c r="AG73" s="119">
        <v>-1864</v>
      </c>
      <c r="AH73" s="119">
        <v>-1864</v>
      </c>
      <c r="AI73" s="119">
        <v>0</v>
      </c>
      <c r="AJ73" s="119">
        <v>0</v>
      </c>
      <c r="AK73" s="119">
        <v>0</v>
      </c>
    </row>
    <row r="74" spans="1:37">
      <c r="A74" s="137" t="s">
        <v>89</v>
      </c>
      <c r="B74" s="189">
        <v>2.3415700000000001E-2</v>
      </c>
      <c r="C74" s="119">
        <v>32899.006699999998</v>
      </c>
      <c r="D74" s="119">
        <v>18041.738300000005</v>
      </c>
      <c r="E74" s="119">
        <v>42897.562400000003</v>
      </c>
      <c r="F74" s="119">
        <v>32407.328800000003</v>
      </c>
      <c r="G74" s="119">
        <v>0</v>
      </c>
      <c r="H74" s="1"/>
      <c r="I74" s="119">
        <v>-421.48260000000005</v>
      </c>
      <c r="J74" s="119">
        <v>-2809.884</v>
      </c>
      <c r="K74" s="1">
        <v>0</v>
      </c>
      <c r="L74" s="1">
        <v>0</v>
      </c>
      <c r="M74" s="1">
        <v>0</v>
      </c>
      <c r="N74" s="1"/>
      <c r="O74" s="119">
        <v>22198.083600000002</v>
      </c>
      <c r="P74" s="119">
        <v>31353.622300000003</v>
      </c>
      <c r="Q74" s="119">
        <v>42897.562400000003</v>
      </c>
      <c r="R74" s="119">
        <v>32407.328800000003</v>
      </c>
      <c r="S74" s="119">
        <v>0</v>
      </c>
      <c r="T74" s="1"/>
      <c r="U74" s="119">
        <v>16414.405699999999</v>
      </c>
      <c r="V74" s="119">
        <v>0</v>
      </c>
      <c r="W74" s="119">
        <v>0</v>
      </c>
      <c r="X74" s="119">
        <v>0</v>
      </c>
      <c r="Y74" s="119">
        <v>0</v>
      </c>
      <c r="Z74" s="1"/>
      <c r="AA74" s="119">
        <v>5210</v>
      </c>
      <c r="AB74" s="119">
        <v>0</v>
      </c>
      <c r="AC74" s="119">
        <v>0</v>
      </c>
      <c r="AD74" s="119">
        <v>0</v>
      </c>
      <c r="AE74" s="119">
        <v>0</v>
      </c>
      <c r="AF74" s="1"/>
      <c r="AG74" s="119">
        <v>-10502</v>
      </c>
      <c r="AH74" s="119">
        <v>-10502</v>
      </c>
      <c r="AI74" s="119">
        <v>0</v>
      </c>
      <c r="AJ74" s="119">
        <v>0</v>
      </c>
      <c r="AK74" s="119">
        <v>0</v>
      </c>
    </row>
    <row r="75" spans="1:37">
      <c r="A75" s="137" t="s">
        <v>90</v>
      </c>
      <c r="B75" s="189">
        <v>1.07341E-2</v>
      </c>
      <c r="C75" s="119">
        <v>18127.3171</v>
      </c>
      <c r="D75" s="119">
        <v>10334.867899999999</v>
      </c>
      <c r="E75" s="119">
        <v>19664.871200000001</v>
      </c>
      <c r="F75" s="119">
        <v>14855.9944</v>
      </c>
      <c r="G75" s="119">
        <v>0</v>
      </c>
      <c r="H75" s="1"/>
      <c r="I75" s="119">
        <v>-193.21379999999999</v>
      </c>
      <c r="J75" s="119">
        <v>-1288.0920000000001</v>
      </c>
      <c r="K75" s="1">
        <v>0</v>
      </c>
      <c r="L75" s="1">
        <v>0</v>
      </c>
      <c r="M75" s="1">
        <v>0</v>
      </c>
      <c r="N75" s="1"/>
      <c r="O75" s="119">
        <v>10175.926799999999</v>
      </c>
      <c r="P75" s="119">
        <v>14372.9599</v>
      </c>
      <c r="Q75" s="119">
        <v>19664.871200000001</v>
      </c>
      <c r="R75" s="119">
        <v>14855.9944</v>
      </c>
      <c r="S75" s="119">
        <v>0</v>
      </c>
      <c r="T75" s="1"/>
      <c r="U75" s="119">
        <v>7524.6040999999996</v>
      </c>
      <c r="V75" s="119">
        <v>0</v>
      </c>
      <c r="W75" s="119">
        <v>0</v>
      </c>
      <c r="X75" s="119">
        <v>0</v>
      </c>
      <c r="Y75" s="119">
        <v>0</v>
      </c>
      <c r="Z75" s="1"/>
      <c r="AA75" s="119">
        <v>3370</v>
      </c>
      <c r="AB75" s="119">
        <v>0</v>
      </c>
      <c r="AC75" s="119">
        <v>0</v>
      </c>
      <c r="AD75" s="119">
        <v>0</v>
      </c>
      <c r="AE75" s="119">
        <v>0</v>
      </c>
      <c r="AF75" s="1"/>
      <c r="AG75" s="119">
        <v>-2750</v>
      </c>
      <c r="AH75" s="119">
        <v>-2750</v>
      </c>
      <c r="AI75" s="119">
        <v>0</v>
      </c>
      <c r="AJ75" s="119">
        <v>0</v>
      </c>
      <c r="AK75" s="119">
        <v>0</v>
      </c>
    </row>
    <row r="76" spans="1:37">
      <c r="A76" s="137" t="s">
        <v>91</v>
      </c>
      <c r="B76" s="189">
        <v>1.4253E-3</v>
      </c>
      <c r="C76" s="119">
        <v>1737.6642999999999</v>
      </c>
      <c r="D76" s="119">
        <v>2011.4406999999999</v>
      </c>
      <c r="E76" s="119">
        <v>2611.1496000000002</v>
      </c>
      <c r="F76" s="119">
        <v>1972.6152</v>
      </c>
      <c r="G76" s="119">
        <v>0</v>
      </c>
      <c r="H76" s="1"/>
      <c r="I76" s="119">
        <v>-25.6554</v>
      </c>
      <c r="J76" s="119">
        <v>-171.036</v>
      </c>
      <c r="K76" s="1">
        <v>0</v>
      </c>
      <c r="L76" s="1">
        <v>0</v>
      </c>
      <c r="M76" s="1">
        <v>0</v>
      </c>
      <c r="N76" s="1"/>
      <c r="O76" s="119">
        <v>1351.1844000000001</v>
      </c>
      <c r="P76" s="119">
        <v>1908.4766999999999</v>
      </c>
      <c r="Q76" s="119">
        <v>2611.1496000000002</v>
      </c>
      <c r="R76" s="119">
        <v>1972.6152</v>
      </c>
      <c r="S76" s="119">
        <v>0</v>
      </c>
      <c r="T76" s="1"/>
      <c r="U76" s="119">
        <v>999.13530000000003</v>
      </c>
      <c r="V76" s="119">
        <v>0</v>
      </c>
      <c r="W76" s="119">
        <v>0</v>
      </c>
      <c r="X76" s="119">
        <v>0</v>
      </c>
      <c r="Y76" s="119">
        <v>0</v>
      </c>
      <c r="Z76" s="1"/>
      <c r="AA76" s="119">
        <v>274</v>
      </c>
      <c r="AB76" s="119">
        <v>274</v>
      </c>
      <c r="AC76" s="119">
        <v>0</v>
      </c>
      <c r="AD76" s="119">
        <v>0</v>
      </c>
      <c r="AE76" s="119">
        <v>0</v>
      </c>
      <c r="AF76" s="1"/>
      <c r="AG76" s="119">
        <v>-861</v>
      </c>
      <c r="AH76" s="119">
        <v>0</v>
      </c>
      <c r="AI76" s="119">
        <v>0</v>
      </c>
      <c r="AJ76" s="119">
        <v>0</v>
      </c>
      <c r="AK76" s="119">
        <v>0</v>
      </c>
    </row>
    <row r="77" spans="1:37">
      <c r="A77" s="137" t="s">
        <v>92</v>
      </c>
      <c r="B77" s="189">
        <v>3.9680999999999996E-3</v>
      </c>
      <c r="C77" s="119">
        <v>5090.9710999999988</v>
      </c>
      <c r="D77" s="119">
        <v>2770.1139000000003</v>
      </c>
      <c r="E77" s="119">
        <v>7269.5591999999988</v>
      </c>
      <c r="F77" s="119">
        <v>5491.8503999999994</v>
      </c>
      <c r="G77" s="119">
        <v>0</v>
      </c>
      <c r="H77" s="1"/>
      <c r="I77" s="119">
        <v>-71.425799999999995</v>
      </c>
      <c r="J77" s="119">
        <v>-476.17199999999997</v>
      </c>
      <c r="K77" s="1">
        <v>0</v>
      </c>
      <c r="L77" s="1">
        <v>0</v>
      </c>
      <c r="M77" s="1">
        <v>0</v>
      </c>
      <c r="N77" s="1"/>
      <c r="O77" s="119">
        <v>3761.7587999999996</v>
      </c>
      <c r="P77" s="119">
        <v>5313.2858999999999</v>
      </c>
      <c r="Q77" s="119">
        <v>7269.5591999999988</v>
      </c>
      <c r="R77" s="119">
        <v>5491.8503999999994</v>
      </c>
      <c r="S77" s="119">
        <v>0</v>
      </c>
      <c r="T77" s="1"/>
      <c r="U77" s="119">
        <v>2781.6380999999997</v>
      </c>
      <c r="V77" s="119">
        <v>0</v>
      </c>
      <c r="W77" s="119">
        <v>0</v>
      </c>
      <c r="X77" s="119">
        <v>0</v>
      </c>
      <c r="Y77" s="119">
        <v>0</v>
      </c>
      <c r="Z77" s="1"/>
      <c r="AA77" s="119">
        <v>686</v>
      </c>
      <c r="AB77" s="119">
        <v>0</v>
      </c>
      <c r="AC77" s="119">
        <v>0</v>
      </c>
      <c r="AD77" s="119">
        <v>0</v>
      </c>
      <c r="AE77" s="119">
        <v>0</v>
      </c>
      <c r="AF77" s="1"/>
      <c r="AG77" s="119">
        <v>-2067</v>
      </c>
      <c r="AH77" s="119">
        <v>-2067</v>
      </c>
      <c r="AI77" s="119">
        <v>0</v>
      </c>
      <c r="AJ77" s="119">
        <v>0</v>
      </c>
      <c r="AK77" s="119">
        <v>0</v>
      </c>
    </row>
    <row r="78" spans="1:37">
      <c r="A78" s="137" t="s">
        <v>93</v>
      </c>
      <c r="B78" s="189">
        <v>7.9354000000000004E-3</v>
      </c>
      <c r="C78" s="119">
        <v>12404.6374</v>
      </c>
      <c r="D78" s="119">
        <v>15562.252600000002</v>
      </c>
      <c r="E78" s="119">
        <v>14537.652800000002</v>
      </c>
      <c r="F78" s="119">
        <v>10982.5936</v>
      </c>
      <c r="G78" s="119">
        <v>0</v>
      </c>
      <c r="H78" s="1"/>
      <c r="I78" s="119">
        <v>-142.8372</v>
      </c>
      <c r="J78" s="119">
        <v>-952.24800000000005</v>
      </c>
      <c r="K78" s="1">
        <v>0</v>
      </c>
      <c r="L78" s="1">
        <v>0</v>
      </c>
      <c r="M78" s="1">
        <v>0</v>
      </c>
      <c r="N78" s="1"/>
      <c r="O78" s="119">
        <v>7522.7592000000004</v>
      </c>
      <c r="P78" s="119">
        <v>10625.500600000001</v>
      </c>
      <c r="Q78" s="119">
        <v>14537.652800000002</v>
      </c>
      <c r="R78" s="119">
        <v>10982.5936</v>
      </c>
      <c r="S78" s="119">
        <v>0</v>
      </c>
      <c r="T78" s="1"/>
      <c r="U78" s="119">
        <v>5562.7154</v>
      </c>
      <c r="V78" s="119">
        <v>0</v>
      </c>
      <c r="W78" s="119">
        <v>0</v>
      </c>
      <c r="X78" s="119">
        <v>0</v>
      </c>
      <c r="Y78" s="119">
        <v>0</v>
      </c>
      <c r="Z78" s="1"/>
      <c r="AA78" s="119">
        <v>5889</v>
      </c>
      <c r="AB78" s="119">
        <v>5889</v>
      </c>
      <c r="AC78" s="119">
        <v>0</v>
      </c>
      <c r="AD78" s="119">
        <v>0</v>
      </c>
      <c r="AE78" s="119">
        <v>0</v>
      </c>
      <c r="AF78" s="1"/>
      <c r="AG78" s="119">
        <v>-6427</v>
      </c>
      <c r="AH78" s="119">
        <v>0</v>
      </c>
      <c r="AI78" s="119">
        <v>0</v>
      </c>
      <c r="AJ78" s="119">
        <v>0</v>
      </c>
      <c r="AK78" s="119">
        <v>0</v>
      </c>
    </row>
    <row r="79" spans="1:37">
      <c r="A79" s="137" t="s">
        <v>94</v>
      </c>
      <c r="B79" s="189">
        <v>1.2668E-3</v>
      </c>
      <c r="C79" s="119">
        <v>2284.1507999999999</v>
      </c>
      <c r="D79" s="119">
        <v>1715.2292</v>
      </c>
      <c r="E79" s="119">
        <v>2320.7775999999999</v>
      </c>
      <c r="F79" s="119">
        <v>1753.2511999999999</v>
      </c>
      <c r="G79" s="119">
        <v>0</v>
      </c>
      <c r="H79" s="1"/>
      <c r="I79" s="119">
        <v>-22.802399999999999</v>
      </c>
      <c r="J79" s="119">
        <v>-152.01599999999999</v>
      </c>
      <c r="K79" s="1">
        <v>0</v>
      </c>
      <c r="L79" s="1">
        <v>0</v>
      </c>
      <c r="M79" s="1">
        <v>0</v>
      </c>
      <c r="N79" s="1"/>
      <c r="O79" s="119">
        <v>1200.9264000000001</v>
      </c>
      <c r="P79" s="119">
        <v>1696.2452000000001</v>
      </c>
      <c r="Q79" s="119">
        <v>2320.7775999999999</v>
      </c>
      <c r="R79" s="119">
        <v>1753.2511999999999</v>
      </c>
      <c r="S79" s="119">
        <v>0</v>
      </c>
      <c r="T79" s="1"/>
      <c r="U79" s="119">
        <v>888.02679999999998</v>
      </c>
      <c r="V79" s="119">
        <v>0</v>
      </c>
      <c r="W79" s="119">
        <v>0</v>
      </c>
      <c r="X79" s="119">
        <v>0</v>
      </c>
      <c r="Y79" s="119">
        <v>0</v>
      </c>
      <c r="Z79" s="1"/>
      <c r="AA79" s="119">
        <v>218</v>
      </c>
      <c r="AB79" s="119">
        <v>171</v>
      </c>
      <c r="AC79" s="119">
        <v>0</v>
      </c>
      <c r="AD79" s="119">
        <v>0</v>
      </c>
      <c r="AE79" s="119">
        <v>0</v>
      </c>
      <c r="AF79" s="1"/>
      <c r="AG79" s="119">
        <v>0</v>
      </c>
      <c r="AH79" s="119">
        <v>0</v>
      </c>
      <c r="AI79" s="119">
        <v>0</v>
      </c>
      <c r="AJ79" s="119">
        <v>0</v>
      </c>
      <c r="AK79" s="119">
        <v>0</v>
      </c>
    </row>
    <row r="80" spans="1:37">
      <c r="A80" s="137" t="s">
        <v>95</v>
      </c>
      <c r="B80" s="189">
        <v>3.3625E-3</v>
      </c>
      <c r="C80" s="119">
        <v>4069.2375000000002</v>
      </c>
      <c r="D80" s="119">
        <v>2895.8874999999998</v>
      </c>
      <c r="E80" s="119">
        <v>6160.1</v>
      </c>
      <c r="F80" s="119">
        <v>4653.7</v>
      </c>
      <c r="G80" s="119">
        <v>0</v>
      </c>
      <c r="H80" s="1"/>
      <c r="I80" s="119">
        <v>-60.524999999999999</v>
      </c>
      <c r="J80" s="119">
        <v>-403.5</v>
      </c>
      <c r="K80" s="1">
        <v>0</v>
      </c>
      <c r="L80" s="1">
        <v>0</v>
      </c>
      <c r="M80" s="1">
        <v>0</v>
      </c>
      <c r="N80" s="1"/>
      <c r="O80" s="119">
        <v>3187.65</v>
      </c>
      <c r="P80" s="119">
        <v>4502.3874999999998</v>
      </c>
      <c r="Q80" s="119">
        <v>6160.1</v>
      </c>
      <c r="R80" s="119">
        <v>4653.7</v>
      </c>
      <c r="S80" s="119">
        <v>0</v>
      </c>
      <c r="T80" s="1"/>
      <c r="U80" s="119">
        <v>2357.1125000000002</v>
      </c>
      <c r="V80" s="119">
        <v>0</v>
      </c>
      <c r="W80" s="119">
        <v>0</v>
      </c>
      <c r="X80" s="119">
        <v>0</v>
      </c>
      <c r="Y80" s="119">
        <v>0</v>
      </c>
      <c r="Z80" s="1"/>
      <c r="AA80" s="119">
        <v>0</v>
      </c>
      <c r="AB80" s="119">
        <v>0</v>
      </c>
      <c r="AC80" s="119">
        <v>0</v>
      </c>
      <c r="AD80" s="119">
        <v>0</v>
      </c>
      <c r="AE80" s="119">
        <v>0</v>
      </c>
      <c r="AF80" s="1"/>
      <c r="AG80" s="119">
        <v>-1415</v>
      </c>
      <c r="AH80" s="119">
        <v>-1203</v>
      </c>
      <c r="AI80" s="119">
        <v>0</v>
      </c>
      <c r="AJ80" s="119">
        <v>0</v>
      </c>
      <c r="AK80" s="119">
        <v>0</v>
      </c>
    </row>
    <row r="81" spans="1:37">
      <c r="A81" s="137" t="s">
        <v>96</v>
      </c>
      <c r="B81" s="189">
        <v>1.3734400000000001E-2</v>
      </c>
      <c r="C81" s="119">
        <v>25319.806400000001</v>
      </c>
      <c r="D81" s="119">
        <v>19505.2336</v>
      </c>
      <c r="E81" s="119">
        <v>25161.4208</v>
      </c>
      <c r="F81" s="119">
        <v>19008.409600000003</v>
      </c>
      <c r="G81" s="119">
        <v>0</v>
      </c>
      <c r="H81" s="1"/>
      <c r="I81" s="119">
        <v>-247.2192</v>
      </c>
      <c r="J81" s="119">
        <v>-1648.1280000000002</v>
      </c>
      <c r="K81" s="1">
        <v>0</v>
      </c>
      <c r="L81" s="1">
        <v>0</v>
      </c>
      <c r="M81" s="1">
        <v>0</v>
      </c>
      <c r="N81" s="1"/>
      <c r="O81" s="119">
        <v>13020.211200000002</v>
      </c>
      <c r="P81" s="119">
        <v>18390.3616</v>
      </c>
      <c r="Q81" s="119">
        <v>25161.4208</v>
      </c>
      <c r="R81" s="119">
        <v>19008.409600000003</v>
      </c>
      <c r="S81" s="119">
        <v>0</v>
      </c>
      <c r="T81" s="1"/>
      <c r="U81" s="119">
        <v>9627.8144000000011</v>
      </c>
      <c r="V81" s="119">
        <v>0</v>
      </c>
      <c r="W81" s="119">
        <v>0</v>
      </c>
      <c r="X81" s="119">
        <v>0</v>
      </c>
      <c r="Y81" s="119">
        <v>0</v>
      </c>
      <c r="Z81" s="1"/>
      <c r="AA81" s="119">
        <v>2919</v>
      </c>
      <c r="AB81" s="119">
        <v>2763</v>
      </c>
      <c r="AC81" s="119">
        <v>0</v>
      </c>
      <c r="AD81" s="119">
        <v>0</v>
      </c>
      <c r="AE81" s="119">
        <v>0</v>
      </c>
      <c r="AF81" s="1"/>
      <c r="AG81" s="119">
        <v>0</v>
      </c>
      <c r="AH81" s="119">
        <v>0</v>
      </c>
      <c r="AI81" s="119">
        <v>0</v>
      </c>
      <c r="AJ81" s="119">
        <v>0</v>
      </c>
      <c r="AK81" s="119">
        <v>0</v>
      </c>
    </row>
    <row r="82" spans="1:37">
      <c r="A82" s="137" t="s">
        <v>97</v>
      </c>
      <c r="B82" s="189">
        <v>2.2442E-3</v>
      </c>
      <c r="C82" s="119">
        <v>3706.2902000000004</v>
      </c>
      <c r="D82" s="119">
        <v>2836.6797999999999</v>
      </c>
      <c r="E82" s="119">
        <v>4111.3743999999997</v>
      </c>
      <c r="F82" s="119">
        <v>3105.9728</v>
      </c>
      <c r="G82" s="119">
        <v>0</v>
      </c>
      <c r="H82" s="1"/>
      <c r="I82" s="119">
        <v>-40.395600000000002</v>
      </c>
      <c r="J82" s="119">
        <v>-269.30399999999997</v>
      </c>
      <c r="K82" s="1">
        <v>0</v>
      </c>
      <c r="L82" s="1">
        <v>0</v>
      </c>
      <c r="M82" s="1">
        <v>0</v>
      </c>
      <c r="N82" s="1"/>
      <c r="O82" s="119">
        <v>2127.5016000000001</v>
      </c>
      <c r="P82" s="119">
        <v>3004.9838</v>
      </c>
      <c r="Q82" s="119">
        <v>4111.3743999999997</v>
      </c>
      <c r="R82" s="119">
        <v>3105.9728</v>
      </c>
      <c r="S82" s="119">
        <v>0</v>
      </c>
      <c r="T82" s="1"/>
      <c r="U82" s="119">
        <v>1573.1841999999999</v>
      </c>
      <c r="V82" s="119">
        <v>0</v>
      </c>
      <c r="W82" s="119">
        <v>0</v>
      </c>
      <c r="X82" s="119">
        <v>0</v>
      </c>
      <c r="Y82" s="119">
        <v>0</v>
      </c>
      <c r="Z82" s="1"/>
      <c r="AA82" s="119">
        <v>101</v>
      </c>
      <c r="AB82" s="119">
        <v>101</v>
      </c>
      <c r="AC82" s="119">
        <v>0</v>
      </c>
      <c r="AD82" s="119">
        <v>0</v>
      </c>
      <c r="AE82" s="119">
        <v>0</v>
      </c>
      <c r="AF82" s="1"/>
      <c r="AG82" s="119">
        <v>-55</v>
      </c>
      <c r="AH82" s="119">
        <v>0</v>
      </c>
      <c r="AI82" s="119">
        <v>0</v>
      </c>
      <c r="AJ82" s="119">
        <v>0</v>
      </c>
      <c r="AK82" s="119">
        <v>0</v>
      </c>
    </row>
    <row r="83" spans="1:37">
      <c r="A83" s="137" t="s">
        <v>98</v>
      </c>
      <c r="B83" s="189">
        <v>1.10499E-2</v>
      </c>
      <c r="C83" s="119">
        <v>18893.386899999998</v>
      </c>
      <c r="D83" s="119">
        <v>9459.8281000000006</v>
      </c>
      <c r="E83" s="119">
        <v>20243.416799999999</v>
      </c>
      <c r="F83" s="119">
        <v>15293.061599999999</v>
      </c>
      <c r="G83" s="119">
        <v>0</v>
      </c>
      <c r="H83" s="1"/>
      <c r="I83" s="119">
        <v>-198.8982</v>
      </c>
      <c r="J83" s="119">
        <v>-1325.9880000000001</v>
      </c>
      <c r="K83" s="1">
        <v>0</v>
      </c>
      <c r="L83" s="1">
        <v>0</v>
      </c>
      <c r="M83" s="1">
        <v>0</v>
      </c>
      <c r="N83" s="1"/>
      <c r="O83" s="119">
        <v>10475.305199999999</v>
      </c>
      <c r="P83" s="119">
        <v>14795.8161</v>
      </c>
      <c r="Q83" s="119">
        <v>20243.416799999999</v>
      </c>
      <c r="R83" s="119">
        <v>15293.061599999999</v>
      </c>
      <c r="S83" s="119">
        <v>0</v>
      </c>
      <c r="T83" s="1"/>
      <c r="U83" s="119">
        <v>7745.9798999999994</v>
      </c>
      <c r="V83" s="119">
        <v>0</v>
      </c>
      <c r="W83" s="119">
        <v>0</v>
      </c>
      <c r="X83" s="119">
        <v>0</v>
      </c>
      <c r="Y83" s="119">
        <v>0</v>
      </c>
      <c r="Z83" s="1"/>
      <c r="AA83" s="119">
        <v>4881</v>
      </c>
      <c r="AB83" s="119">
        <v>0</v>
      </c>
      <c r="AC83" s="119">
        <v>0</v>
      </c>
      <c r="AD83" s="119">
        <v>0</v>
      </c>
      <c r="AE83" s="119">
        <v>0</v>
      </c>
      <c r="AF83" s="1"/>
      <c r="AG83" s="119">
        <v>-4010</v>
      </c>
      <c r="AH83" s="119">
        <v>-4010</v>
      </c>
      <c r="AI83" s="119">
        <v>0</v>
      </c>
      <c r="AJ83" s="119">
        <v>0</v>
      </c>
      <c r="AK83" s="119">
        <v>0</v>
      </c>
    </row>
    <row r="84" spans="1:37">
      <c r="A84" s="137" t="s">
        <v>99</v>
      </c>
      <c r="B84" s="189">
        <v>2.5779000000000002E-3</v>
      </c>
      <c r="C84" s="119">
        <v>3952.5549000000001</v>
      </c>
      <c r="D84" s="119">
        <v>1636.4601000000002</v>
      </c>
      <c r="E84" s="119">
        <v>4722.7128000000002</v>
      </c>
      <c r="F84" s="119">
        <v>3567.8136000000004</v>
      </c>
      <c r="G84" s="119">
        <v>0</v>
      </c>
      <c r="H84" s="1"/>
      <c r="I84" s="119">
        <v>-46.402200000000001</v>
      </c>
      <c r="J84" s="119">
        <v>-309.34800000000001</v>
      </c>
      <c r="K84" s="1">
        <v>0</v>
      </c>
      <c r="L84" s="1">
        <v>0</v>
      </c>
      <c r="M84" s="1">
        <v>0</v>
      </c>
      <c r="N84" s="1"/>
      <c r="O84" s="119">
        <v>2443.8492000000001</v>
      </c>
      <c r="P84" s="119">
        <v>3451.8081000000002</v>
      </c>
      <c r="Q84" s="119">
        <v>4722.7128000000002</v>
      </c>
      <c r="R84" s="119">
        <v>3567.8136000000004</v>
      </c>
      <c r="S84" s="119">
        <v>0</v>
      </c>
      <c r="T84" s="1"/>
      <c r="U84" s="119">
        <v>1807.1079000000002</v>
      </c>
      <c r="V84" s="119">
        <v>0</v>
      </c>
      <c r="W84" s="119">
        <v>0</v>
      </c>
      <c r="X84" s="119">
        <v>0</v>
      </c>
      <c r="Y84" s="119">
        <v>0</v>
      </c>
      <c r="Z84" s="1"/>
      <c r="AA84" s="119">
        <v>1254</v>
      </c>
      <c r="AB84" s="119">
        <v>0</v>
      </c>
      <c r="AC84" s="119">
        <v>0</v>
      </c>
      <c r="AD84" s="119">
        <v>0</v>
      </c>
      <c r="AE84" s="119">
        <v>0</v>
      </c>
      <c r="AF84" s="1"/>
      <c r="AG84" s="119">
        <v>-1506</v>
      </c>
      <c r="AH84" s="119">
        <v>-1506</v>
      </c>
      <c r="AI84" s="119">
        <v>0</v>
      </c>
      <c r="AJ84" s="119">
        <v>0</v>
      </c>
      <c r="AK84" s="119">
        <v>0</v>
      </c>
    </row>
    <row r="85" spans="1:37">
      <c r="A85" s="137" t="s">
        <v>100</v>
      </c>
      <c r="B85" s="189">
        <v>8.2448999999999995E-3</v>
      </c>
      <c r="C85" s="119">
        <v>-1160.5681000000004</v>
      </c>
      <c r="D85" s="119">
        <v>-1849.4668999999994</v>
      </c>
      <c r="E85" s="119">
        <v>15104.656799999999</v>
      </c>
      <c r="F85" s="119">
        <v>11410.9416</v>
      </c>
      <c r="G85" s="119">
        <v>0</v>
      </c>
      <c r="H85" s="1"/>
      <c r="I85" s="119">
        <v>-148.40819999999999</v>
      </c>
      <c r="J85" s="119">
        <v>-989.38799999999992</v>
      </c>
      <c r="K85" s="1">
        <v>0</v>
      </c>
      <c r="L85" s="1">
        <v>0</v>
      </c>
      <c r="M85" s="1">
        <v>0</v>
      </c>
      <c r="N85" s="1"/>
      <c r="O85" s="119">
        <v>7816.1651999999995</v>
      </c>
      <c r="P85" s="119">
        <v>11039.9211</v>
      </c>
      <c r="Q85" s="119">
        <v>15104.656799999999</v>
      </c>
      <c r="R85" s="119">
        <v>11410.9416</v>
      </c>
      <c r="S85" s="119">
        <v>0</v>
      </c>
      <c r="T85" s="1"/>
      <c r="U85" s="119">
        <v>5779.6749</v>
      </c>
      <c r="V85" s="119">
        <v>0</v>
      </c>
      <c r="W85" s="119">
        <v>0</v>
      </c>
      <c r="X85" s="119">
        <v>0</v>
      </c>
      <c r="Y85" s="119">
        <v>0</v>
      </c>
      <c r="Z85" s="1"/>
      <c r="AA85" s="119">
        <v>0</v>
      </c>
      <c r="AB85" s="119">
        <v>0</v>
      </c>
      <c r="AC85" s="119">
        <v>0</v>
      </c>
      <c r="AD85" s="119">
        <v>0</v>
      </c>
      <c r="AE85" s="119">
        <v>0</v>
      </c>
      <c r="AF85" s="1"/>
      <c r="AG85" s="119">
        <v>-14608</v>
      </c>
      <c r="AH85" s="119">
        <v>-11900</v>
      </c>
      <c r="AI85" s="119">
        <v>0</v>
      </c>
      <c r="AJ85" s="119">
        <v>0</v>
      </c>
      <c r="AK85" s="119">
        <v>0</v>
      </c>
    </row>
    <row r="86" spans="1:37">
      <c r="A86" s="137" t="s">
        <v>101</v>
      </c>
      <c r="B86" s="189">
        <v>8.1975999999999993E-3</v>
      </c>
      <c r="C86" s="119">
        <v>10954.285599999999</v>
      </c>
      <c r="D86" s="119">
        <v>3285.8743999999988</v>
      </c>
      <c r="E86" s="119">
        <v>15018.003199999999</v>
      </c>
      <c r="F86" s="119">
        <v>11345.4784</v>
      </c>
      <c r="G86" s="119">
        <v>0</v>
      </c>
      <c r="H86" s="1"/>
      <c r="I86" s="119">
        <v>-147.55679999999998</v>
      </c>
      <c r="J86" s="119">
        <v>-983.71199999999988</v>
      </c>
      <c r="K86" s="1">
        <v>0</v>
      </c>
      <c r="L86" s="1">
        <v>0</v>
      </c>
      <c r="M86" s="1">
        <v>0</v>
      </c>
      <c r="N86" s="1"/>
      <c r="O86" s="119">
        <v>7771.3247999999994</v>
      </c>
      <c r="P86" s="119">
        <v>10976.586399999998</v>
      </c>
      <c r="Q86" s="119">
        <v>15018.003199999999</v>
      </c>
      <c r="R86" s="119">
        <v>11345.4784</v>
      </c>
      <c r="S86" s="119">
        <v>0</v>
      </c>
      <c r="T86" s="1"/>
      <c r="U86" s="119">
        <v>5746.5175999999992</v>
      </c>
      <c r="V86" s="119">
        <v>0</v>
      </c>
      <c r="W86" s="119">
        <v>0</v>
      </c>
      <c r="X86" s="119">
        <v>0</v>
      </c>
      <c r="Y86" s="119">
        <v>0</v>
      </c>
      <c r="Z86" s="1"/>
      <c r="AA86" s="119">
        <v>4291</v>
      </c>
      <c r="AB86" s="119">
        <v>0</v>
      </c>
      <c r="AC86" s="119">
        <v>0</v>
      </c>
      <c r="AD86" s="119">
        <v>0</v>
      </c>
      <c r="AE86" s="119">
        <v>0</v>
      </c>
      <c r="AF86" s="1"/>
      <c r="AG86" s="119">
        <v>-6707</v>
      </c>
      <c r="AH86" s="119">
        <v>-6707</v>
      </c>
      <c r="AI86" s="119">
        <v>0</v>
      </c>
      <c r="AJ86" s="119">
        <v>0</v>
      </c>
      <c r="AK86" s="119">
        <v>0</v>
      </c>
    </row>
    <row r="87" spans="1:37">
      <c r="A87" s="137" t="s">
        <v>102</v>
      </c>
      <c r="B87" s="189">
        <v>1.3434700000000001E-2</v>
      </c>
      <c r="C87" s="119">
        <v>19045.995699999999</v>
      </c>
      <c r="D87" s="119">
        <v>14070.899300000001</v>
      </c>
      <c r="E87" s="119">
        <v>24612.3704</v>
      </c>
      <c r="F87" s="119">
        <v>18593.624800000001</v>
      </c>
      <c r="G87" s="119">
        <v>0</v>
      </c>
      <c r="H87" s="1"/>
      <c r="I87" s="119">
        <v>-241.8246</v>
      </c>
      <c r="J87" s="119">
        <v>-1612.164</v>
      </c>
      <c r="K87" s="1">
        <v>0</v>
      </c>
      <c r="L87" s="1">
        <v>0</v>
      </c>
      <c r="M87" s="1">
        <v>0</v>
      </c>
      <c r="N87" s="1"/>
      <c r="O87" s="119">
        <v>12736.095600000001</v>
      </c>
      <c r="P87" s="119">
        <v>17989.063300000002</v>
      </c>
      <c r="Q87" s="119">
        <v>24612.3704</v>
      </c>
      <c r="R87" s="119">
        <v>18593.624800000001</v>
      </c>
      <c r="S87" s="119">
        <v>0</v>
      </c>
      <c r="T87" s="1"/>
      <c r="U87" s="119">
        <v>9417.7247000000007</v>
      </c>
      <c r="V87" s="119">
        <v>0</v>
      </c>
      <c r="W87" s="119">
        <v>0</v>
      </c>
      <c r="X87" s="119">
        <v>0</v>
      </c>
      <c r="Y87" s="119">
        <v>0</v>
      </c>
      <c r="Z87" s="1"/>
      <c r="AA87" s="119">
        <v>0</v>
      </c>
      <c r="AB87" s="119">
        <v>0</v>
      </c>
      <c r="AC87" s="119">
        <v>0</v>
      </c>
      <c r="AD87" s="119">
        <v>0</v>
      </c>
      <c r="AE87" s="119">
        <v>0</v>
      </c>
      <c r="AF87" s="1"/>
      <c r="AG87" s="119">
        <v>-2866</v>
      </c>
      <c r="AH87" s="119">
        <v>-2306</v>
      </c>
      <c r="AI87" s="119">
        <v>0</v>
      </c>
      <c r="AJ87" s="119">
        <v>0</v>
      </c>
      <c r="AK87" s="119">
        <v>0</v>
      </c>
    </row>
    <row r="88" spans="1:37">
      <c r="A88" s="137" t="s">
        <v>103</v>
      </c>
      <c r="B88" s="189">
        <v>6.9414999999999998E-3</v>
      </c>
      <c r="C88" s="119">
        <v>7410.5864999999994</v>
      </c>
      <c r="D88" s="119">
        <v>3447.6885000000002</v>
      </c>
      <c r="E88" s="119">
        <v>12716.828</v>
      </c>
      <c r="F88" s="119">
        <v>9607.0360000000001</v>
      </c>
      <c r="G88" s="119">
        <v>0</v>
      </c>
      <c r="H88" s="1"/>
      <c r="I88" s="119">
        <v>-124.94699999999999</v>
      </c>
      <c r="J88" s="119">
        <v>-832.98</v>
      </c>
      <c r="K88" s="1">
        <v>0</v>
      </c>
      <c r="L88" s="1">
        <v>0</v>
      </c>
      <c r="M88" s="1">
        <v>0</v>
      </c>
      <c r="N88" s="1"/>
      <c r="O88" s="119">
        <v>6580.5419999999995</v>
      </c>
      <c r="P88" s="119">
        <v>9294.6684999999998</v>
      </c>
      <c r="Q88" s="119">
        <v>12716.828</v>
      </c>
      <c r="R88" s="119">
        <v>9607.0360000000001</v>
      </c>
      <c r="S88" s="119">
        <v>0</v>
      </c>
      <c r="T88" s="1"/>
      <c r="U88" s="119">
        <v>4865.9915000000001</v>
      </c>
      <c r="V88" s="119">
        <v>0</v>
      </c>
      <c r="W88" s="119">
        <v>0</v>
      </c>
      <c r="X88" s="119">
        <v>0</v>
      </c>
      <c r="Y88" s="119">
        <v>0</v>
      </c>
      <c r="Z88" s="1"/>
      <c r="AA88" s="119">
        <v>1103</v>
      </c>
      <c r="AB88" s="119">
        <v>0</v>
      </c>
      <c r="AC88" s="119">
        <v>0</v>
      </c>
      <c r="AD88" s="119">
        <v>0</v>
      </c>
      <c r="AE88" s="119">
        <v>0</v>
      </c>
      <c r="AF88" s="1"/>
      <c r="AG88" s="119">
        <v>-5014</v>
      </c>
      <c r="AH88" s="119">
        <v>-5014</v>
      </c>
      <c r="AI88" s="119">
        <v>0</v>
      </c>
      <c r="AJ88" s="119">
        <v>0</v>
      </c>
      <c r="AK88" s="119">
        <v>0</v>
      </c>
    </row>
    <row r="89" spans="1:37">
      <c r="A89" s="137" t="s">
        <v>104</v>
      </c>
      <c r="B89" s="189">
        <v>4.1292999999999998E-3</v>
      </c>
      <c r="C89" s="119">
        <v>4938.8882999999987</v>
      </c>
      <c r="D89" s="119">
        <v>645.61670000000049</v>
      </c>
      <c r="E89" s="119">
        <v>7564.8775999999998</v>
      </c>
      <c r="F89" s="119">
        <v>5714.9511999999995</v>
      </c>
      <c r="G89" s="119">
        <v>0</v>
      </c>
      <c r="H89" s="1"/>
      <c r="I89" s="119">
        <v>-74.327399999999997</v>
      </c>
      <c r="J89" s="119">
        <v>-495.51599999999996</v>
      </c>
      <c r="K89" s="1">
        <v>0</v>
      </c>
      <c r="L89" s="1">
        <v>0</v>
      </c>
      <c r="M89" s="1">
        <v>0</v>
      </c>
      <c r="N89" s="1"/>
      <c r="O89" s="119">
        <v>3914.5763999999999</v>
      </c>
      <c r="P89" s="119">
        <v>5529.1327000000001</v>
      </c>
      <c r="Q89" s="119">
        <v>7564.8775999999998</v>
      </c>
      <c r="R89" s="119">
        <v>5714.9511999999995</v>
      </c>
      <c r="S89" s="119">
        <v>0</v>
      </c>
      <c r="T89" s="1"/>
      <c r="U89" s="119">
        <v>2894.6392999999998</v>
      </c>
      <c r="V89" s="119">
        <v>0</v>
      </c>
      <c r="W89" s="119">
        <v>0</v>
      </c>
      <c r="X89" s="119">
        <v>0</v>
      </c>
      <c r="Y89" s="119">
        <v>0</v>
      </c>
      <c r="Z89" s="1"/>
      <c r="AA89" s="119">
        <v>2592</v>
      </c>
      <c r="AB89" s="119">
        <v>0</v>
      </c>
      <c r="AC89" s="119">
        <v>0</v>
      </c>
      <c r="AD89" s="119">
        <v>0</v>
      </c>
      <c r="AE89" s="119">
        <v>0</v>
      </c>
      <c r="AF89" s="1"/>
      <c r="AG89" s="119">
        <v>-4388</v>
      </c>
      <c r="AH89" s="119">
        <v>-4388</v>
      </c>
      <c r="AI89" s="119">
        <v>0</v>
      </c>
      <c r="AJ89" s="119">
        <v>0</v>
      </c>
      <c r="AK89" s="119">
        <v>0</v>
      </c>
    </row>
    <row r="90" spans="1:37">
      <c r="A90" s="137" t="s">
        <v>105</v>
      </c>
      <c r="B90" s="189">
        <v>2.7070000000000002E-3</v>
      </c>
      <c r="C90" s="119">
        <v>4350.1170000000002</v>
      </c>
      <c r="D90" s="119">
        <v>1551.8330000000001</v>
      </c>
      <c r="E90" s="119">
        <v>4959.2240000000002</v>
      </c>
      <c r="F90" s="119">
        <v>3746.4880000000003</v>
      </c>
      <c r="G90" s="119">
        <v>0</v>
      </c>
      <c r="H90" s="1"/>
      <c r="I90" s="119">
        <v>-48.726000000000006</v>
      </c>
      <c r="J90" s="119">
        <v>-324.84000000000003</v>
      </c>
      <c r="K90" s="1">
        <v>0</v>
      </c>
      <c r="L90" s="1">
        <v>0</v>
      </c>
      <c r="M90" s="1">
        <v>0</v>
      </c>
      <c r="N90" s="1"/>
      <c r="O90" s="119">
        <v>2566.2360000000003</v>
      </c>
      <c r="P90" s="119">
        <v>3624.6730000000002</v>
      </c>
      <c r="Q90" s="119">
        <v>4959.2240000000002</v>
      </c>
      <c r="R90" s="119">
        <v>3746.4880000000003</v>
      </c>
      <c r="S90" s="119">
        <v>0</v>
      </c>
      <c r="T90" s="1"/>
      <c r="U90" s="119">
        <v>1897.6070000000002</v>
      </c>
      <c r="V90" s="119">
        <v>0</v>
      </c>
      <c r="W90" s="119">
        <v>0</v>
      </c>
      <c r="X90" s="119">
        <v>0</v>
      </c>
      <c r="Y90" s="119">
        <v>0</v>
      </c>
      <c r="Z90" s="1"/>
      <c r="AA90" s="119">
        <v>1683</v>
      </c>
      <c r="AB90" s="119">
        <v>0</v>
      </c>
      <c r="AC90" s="119">
        <v>0</v>
      </c>
      <c r="AD90" s="119">
        <v>0</v>
      </c>
      <c r="AE90" s="119">
        <v>0</v>
      </c>
      <c r="AF90" s="1"/>
      <c r="AG90" s="119">
        <v>-1748</v>
      </c>
      <c r="AH90" s="119">
        <v>-1748</v>
      </c>
      <c r="AI90" s="119">
        <v>0</v>
      </c>
      <c r="AJ90" s="119">
        <v>0</v>
      </c>
      <c r="AK90" s="119">
        <v>0</v>
      </c>
    </row>
    <row r="91" spans="1:37">
      <c r="A91" s="137" t="s">
        <v>106</v>
      </c>
      <c r="B91" s="189">
        <v>6.7248000000000004E-3</v>
      </c>
      <c r="C91" s="119">
        <v>8062.1488000000008</v>
      </c>
      <c r="D91" s="119">
        <v>7353.5311999999994</v>
      </c>
      <c r="E91" s="119">
        <v>12319.8336</v>
      </c>
      <c r="F91" s="119">
        <v>9307.1232</v>
      </c>
      <c r="G91" s="119">
        <v>0</v>
      </c>
      <c r="H91" s="1"/>
      <c r="I91" s="119">
        <v>-121.04640000000001</v>
      </c>
      <c r="J91" s="119">
        <v>-806.976</v>
      </c>
      <c r="K91" s="1">
        <v>0</v>
      </c>
      <c r="L91" s="1">
        <v>0</v>
      </c>
      <c r="M91" s="1">
        <v>0</v>
      </c>
      <c r="N91" s="1"/>
      <c r="O91" s="119">
        <v>6375.1104000000005</v>
      </c>
      <c r="P91" s="119">
        <v>9004.5072</v>
      </c>
      <c r="Q91" s="119">
        <v>12319.8336</v>
      </c>
      <c r="R91" s="119">
        <v>9307.1232</v>
      </c>
      <c r="S91" s="119">
        <v>0</v>
      </c>
      <c r="T91" s="1"/>
      <c r="U91" s="119">
        <v>4714.0848000000005</v>
      </c>
      <c r="V91" s="119">
        <v>0</v>
      </c>
      <c r="W91" s="119">
        <v>0</v>
      </c>
      <c r="X91" s="119">
        <v>0</v>
      </c>
      <c r="Y91" s="119">
        <v>0</v>
      </c>
      <c r="Z91" s="1"/>
      <c r="AA91" s="119">
        <v>0</v>
      </c>
      <c r="AB91" s="119">
        <v>0</v>
      </c>
      <c r="AC91" s="119">
        <v>0</v>
      </c>
      <c r="AD91" s="119">
        <v>0</v>
      </c>
      <c r="AE91" s="119">
        <v>0</v>
      </c>
      <c r="AF91" s="1"/>
      <c r="AG91" s="119">
        <v>-2906</v>
      </c>
      <c r="AH91" s="119">
        <v>-844</v>
      </c>
      <c r="AI91" s="119">
        <v>0</v>
      </c>
      <c r="AJ91" s="119">
        <v>0</v>
      </c>
      <c r="AK91" s="119">
        <v>0</v>
      </c>
    </row>
    <row r="92" spans="1:37">
      <c r="A92" s="137" t="s">
        <v>107</v>
      </c>
      <c r="B92" s="189">
        <v>3.6465E-3</v>
      </c>
      <c r="C92" s="119">
        <v>4809.4414999999999</v>
      </c>
      <c r="D92" s="119">
        <v>2912.0834999999997</v>
      </c>
      <c r="E92" s="119">
        <v>6680.3879999999999</v>
      </c>
      <c r="F92" s="119">
        <v>5046.7560000000003</v>
      </c>
      <c r="G92" s="119">
        <v>0</v>
      </c>
      <c r="H92" s="1"/>
      <c r="I92" s="119">
        <v>-65.637</v>
      </c>
      <c r="J92" s="119">
        <v>-437.58</v>
      </c>
      <c r="K92" s="1">
        <v>0</v>
      </c>
      <c r="L92" s="1">
        <v>0</v>
      </c>
      <c r="M92" s="1">
        <v>0</v>
      </c>
      <c r="N92" s="1"/>
      <c r="O92" s="119">
        <v>3456.8820000000001</v>
      </c>
      <c r="P92" s="119">
        <v>4882.6634999999997</v>
      </c>
      <c r="Q92" s="119">
        <v>6680.3879999999999</v>
      </c>
      <c r="R92" s="119">
        <v>5046.7560000000003</v>
      </c>
      <c r="S92" s="119">
        <v>0</v>
      </c>
      <c r="T92" s="1"/>
      <c r="U92" s="119">
        <v>2556.1965</v>
      </c>
      <c r="V92" s="119">
        <v>0</v>
      </c>
      <c r="W92" s="119">
        <v>0</v>
      </c>
      <c r="X92" s="119">
        <v>0</v>
      </c>
      <c r="Y92" s="119">
        <v>0</v>
      </c>
      <c r="Z92" s="1"/>
      <c r="AA92" s="119">
        <v>395</v>
      </c>
      <c r="AB92" s="119">
        <v>0</v>
      </c>
      <c r="AC92" s="119">
        <v>0</v>
      </c>
      <c r="AD92" s="119">
        <v>0</v>
      </c>
      <c r="AE92" s="119">
        <v>0</v>
      </c>
      <c r="AF92" s="1"/>
      <c r="AG92" s="119">
        <v>-1533</v>
      </c>
      <c r="AH92" s="119">
        <v>-1533</v>
      </c>
      <c r="AI92" s="119">
        <v>0</v>
      </c>
      <c r="AJ92" s="119">
        <v>0</v>
      </c>
      <c r="AK92" s="119">
        <v>0</v>
      </c>
    </row>
    <row r="93" spans="1:37">
      <c r="A93" s="137" t="s">
        <v>108</v>
      </c>
      <c r="B93" s="189">
        <v>6.2211999999999996E-3</v>
      </c>
      <c r="C93" s="119">
        <v>12365.7772</v>
      </c>
      <c r="D93" s="119">
        <v>4642.6427999999996</v>
      </c>
      <c r="E93" s="119">
        <v>11397.2384</v>
      </c>
      <c r="F93" s="119">
        <v>8610.1407999999992</v>
      </c>
      <c r="G93" s="119">
        <v>0</v>
      </c>
      <c r="H93" s="1"/>
      <c r="I93" s="119">
        <v>-111.9816</v>
      </c>
      <c r="J93" s="119">
        <v>-746.54399999999998</v>
      </c>
      <c r="K93" s="1">
        <v>0</v>
      </c>
      <c r="L93" s="1">
        <v>0</v>
      </c>
      <c r="M93" s="1">
        <v>0</v>
      </c>
      <c r="N93" s="1"/>
      <c r="O93" s="119">
        <v>5897.6975999999995</v>
      </c>
      <c r="P93" s="119">
        <v>8330.1867999999995</v>
      </c>
      <c r="Q93" s="119">
        <v>11397.2384</v>
      </c>
      <c r="R93" s="119">
        <v>8610.1407999999992</v>
      </c>
      <c r="S93" s="119">
        <v>0</v>
      </c>
      <c r="T93" s="1"/>
      <c r="U93" s="119">
        <v>4361.0612000000001</v>
      </c>
      <c r="V93" s="119">
        <v>0</v>
      </c>
      <c r="W93" s="119">
        <v>0</v>
      </c>
      <c r="X93" s="119">
        <v>0</v>
      </c>
      <c r="Y93" s="119">
        <v>0</v>
      </c>
      <c r="Z93" s="1"/>
      <c r="AA93" s="119">
        <v>5160</v>
      </c>
      <c r="AB93" s="119">
        <v>0</v>
      </c>
      <c r="AC93" s="119">
        <v>0</v>
      </c>
      <c r="AD93" s="119">
        <v>0</v>
      </c>
      <c r="AE93" s="119">
        <v>0</v>
      </c>
      <c r="AF93" s="1"/>
      <c r="AG93" s="119">
        <v>-2941</v>
      </c>
      <c r="AH93" s="119">
        <v>-2941</v>
      </c>
      <c r="AI93" s="119">
        <v>0</v>
      </c>
      <c r="AJ93" s="119">
        <v>0</v>
      </c>
      <c r="AK93" s="119">
        <v>0</v>
      </c>
    </row>
    <row r="94" spans="1:37">
      <c r="A94" s="137" t="s">
        <v>109</v>
      </c>
      <c r="B94" s="189">
        <v>1.3202999999999999E-3</v>
      </c>
      <c r="C94" s="119">
        <v>1475.4092999999998</v>
      </c>
      <c r="D94" s="119">
        <v>882.44569999999999</v>
      </c>
      <c r="E94" s="119">
        <v>2418.7896000000001</v>
      </c>
      <c r="F94" s="119">
        <v>1827.2952</v>
      </c>
      <c r="G94" s="119">
        <v>0</v>
      </c>
      <c r="H94" s="1"/>
      <c r="I94" s="119">
        <v>-23.7654</v>
      </c>
      <c r="J94" s="119">
        <v>-158.43600000000001</v>
      </c>
      <c r="K94" s="1">
        <v>0</v>
      </c>
      <c r="L94" s="1">
        <v>0</v>
      </c>
      <c r="M94" s="1">
        <v>0</v>
      </c>
      <c r="N94" s="1"/>
      <c r="O94" s="119">
        <v>1251.6443999999999</v>
      </c>
      <c r="P94" s="119">
        <v>1767.8816999999999</v>
      </c>
      <c r="Q94" s="119">
        <v>2418.7896000000001</v>
      </c>
      <c r="R94" s="119">
        <v>1827.2952</v>
      </c>
      <c r="S94" s="119">
        <v>0</v>
      </c>
      <c r="T94" s="1"/>
      <c r="U94" s="119">
        <v>925.53030000000001</v>
      </c>
      <c r="V94" s="119">
        <v>0</v>
      </c>
      <c r="W94" s="119">
        <v>0</v>
      </c>
      <c r="X94" s="119">
        <v>0</v>
      </c>
      <c r="Y94" s="119">
        <v>0</v>
      </c>
      <c r="Z94" s="1"/>
      <c r="AA94" s="119">
        <v>49</v>
      </c>
      <c r="AB94" s="119">
        <v>0</v>
      </c>
      <c r="AC94" s="119">
        <v>0</v>
      </c>
      <c r="AD94" s="119">
        <v>0</v>
      </c>
      <c r="AE94" s="119">
        <v>0</v>
      </c>
      <c r="AF94" s="1"/>
      <c r="AG94" s="119">
        <v>-727</v>
      </c>
      <c r="AH94" s="119">
        <v>-727</v>
      </c>
      <c r="AI94" s="119">
        <v>0</v>
      </c>
      <c r="AJ94" s="119">
        <v>0</v>
      </c>
      <c r="AK94" s="119">
        <v>0</v>
      </c>
    </row>
    <row r="95" spans="1:37">
      <c r="A95" s="137" t="s">
        <v>110</v>
      </c>
      <c r="B95" s="189">
        <v>4.0620999999999999E-3</v>
      </c>
      <c r="C95" s="119">
        <v>5291.2850999999991</v>
      </c>
      <c r="D95" s="119">
        <v>5098.6998999999996</v>
      </c>
      <c r="E95" s="119">
        <v>7441.7672000000002</v>
      </c>
      <c r="F95" s="119">
        <v>5621.9463999999998</v>
      </c>
      <c r="G95" s="119">
        <v>0</v>
      </c>
      <c r="H95" s="1"/>
      <c r="I95" s="119">
        <v>-73.117800000000003</v>
      </c>
      <c r="J95" s="119">
        <v>-487.452</v>
      </c>
      <c r="K95" s="1">
        <v>0</v>
      </c>
      <c r="L95" s="1">
        <v>0</v>
      </c>
      <c r="M95" s="1">
        <v>0</v>
      </c>
      <c r="N95" s="1"/>
      <c r="O95" s="119">
        <v>3850.8707999999997</v>
      </c>
      <c r="P95" s="119">
        <v>5439.1518999999998</v>
      </c>
      <c r="Q95" s="119">
        <v>7441.7672000000002</v>
      </c>
      <c r="R95" s="119">
        <v>5621.9463999999998</v>
      </c>
      <c r="S95" s="119">
        <v>0</v>
      </c>
      <c r="T95" s="1"/>
      <c r="U95" s="119">
        <v>2847.5320999999999</v>
      </c>
      <c r="V95" s="119">
        <v>0</v>
      </c>
      <c r="W95" s="119">
        <v>0</v>
      </c>
      <c r="X95" s="119">
        <v>0</v>
      </c>
      <c r="Y95" s="119">
        <v>0</v>
      </c>
      <c r="Z95" s="1"/>
      <c r="AA95" s="119">
        <v>147</v>
      </c>
      <c r="AB95" s="119">
        <v>147</v>
      </c>
      <c r="AC95" s="119">
        <v>0</v>
      </c>
      <c r="AD95" s="119">
        <v>0</v>
      </c>
      <c r="AE95" s="119">
        <v>0</v>
      </c>
      <c r="AF95" s="1"/>
      <c r="AG95" s="119">
        <v>-1481</v>
      </c>
      <c r="AH95" s="119">
        <v>0</v>
      </c>
      <c r="AI95" s="119">
        <v>0</v>
      </c>
      <c r="AJ95" s="119">
        <v>0</v>
      </c>
      <c r="AK95" s="119">
        <v>0</v>
      </c>
    </row>
    <row r="96" spans="1:37">
      <c r="A96" s="137" t="s">
        <v>111</v>
      </c>
      <c r="B96" s="189">
        <v>3.2269999999999998E-4</v>
      </c>
      <c r="C96" s="119">
        <v>412.32369999999992</v>
      </c>
      <c r="D96" s="119">
        <v>-86.628700000000038</v>
      </c>
      <c r="E96" s="119">
        <v>591.18639999999994</v>
      </c>
      <c r="F96" s="119">
        <v>446.61679999999996</v>
      </c>
      <c r="G96" s="119">
        <v>0</v>
      </c>
      <c r="H96" s="1"/>
      <c r="I96" s="119">
        <v>-5.8085999999999993</v>
      </c>
      <c r="J96" s="119">
        <v>-38.723999999999997</v>
      </c>
      <c r="K96" s="1">
        <v>0</v>
      </c>
      <c r="L96" s="1">
        <v>0</v>
      </c>
      <c r="M96" s="1">
        <v>0</v>
      </c>
      <c r="N96" s="1"/>
      <c r="O96" s="119">
        <v>305.9196</v>
      </c>
      <c r="P96" s="119">
        <v>432.09529999999995</v>
      </c>
      <c r="Q96" s="119">
        <v>591.18639999999994</v>
      </c>
      <c r="R96" s="119">
        <v>446.61679999999996</v>
      </c>
      <c r="S96" s="119">
        <v>0</v>
      </c>
      <c r="T96" s="1"/>
      <c r="U96" s="119">
        <v>226.21269999999998</v>
      </c>
      <c r="V96" s="119">
        <v>0</v>
      </c>
      <c r="W96" s="119">
        <v>0</v>
      </c>
      <c r="X96" s="119">
        <v>0</v>
      </c>
      <c r="Y96" s="119">
        <v>0</v>
      </c>
      <c r="Z96" s="1"/>
      <c r="AA96" s="119">
        <v>366</v>
      </c>
      <c r="AB96" s="119">
        <v>0</v>
      </c>
      <c r="AC96" s="119">
        <v>0</v>
      </c>
      <c r="AD96" s="119">
        <v>0</v>
      </c>
      <c r="AE96" s="119">
        <v>0</v>
      </c>
      <c r="AF96" s="1"/>
      <c r="AG96" s="119">
        <v>-480</v>
      </c>
      <c r="AH96" s="119">
        <v>-480</v>
      </c>
      <c r="AI96" s="119">
        <v>0</v>
      </c>
      <c r="AJ96" s="119">
        <v>0</v>
      </c>
      <c r="AK96" s="119">
        <v>0</v>
      </c>
    </row>
    <row r="97" spans="1:37">
      <c r="A97" s="137" t="s">
        <v>112</v>
      </c>
      <c r="B97" s="189">
        <v>2.8584100000000001E-2</v>
      </c>
      <c r="C97" s="119">
        <v>43519.667099999999</v>
      </c>
      <c r="D97" s="119">
        <v>45839.017900000006</v>
      </c>
      <c r="E97" s="119">
        <v>52366.071200000006</v>
      </c>
      <c r="F97" s="119">
        <v>39560.394400000005</v>
      </c>
      <c r="G97" s="119">
        <v>0</v>
      </c>
      <c r="H97" s="1"/>
      <c r="I97" s="119">
        <v>-514.51380000000006</v>
      </c>
      <c r="J97" s="119">
        <v>-3430.0920000000001</v>
      </c>
      <c r="K97" s="1">
        <v>0</v>
      </c>
      <c r="L97" s="1">
        <v>0</v>
      </c>
      <c r="M97" s="1">
        <v>0</v>
      </c>
      <c r="N97" s="1"/>
      <c r="O97" s="119">
        <v>27097.7268</v>
      </c>
      <c r="P97" s="119">
        <v>38274.109900000003</v>
      </c>
      <c r="Q97" s="119">
        <v>52366.071200000006</v>
      </c>
      <c r="R97" s="119">
        <v>39560.394400000005</v>
      </c>
      <c r="S97" s="119">
        <v>0</v>
      </c>
      <c r="T97" s="1"/>
      <c r="U97" s="119">
        <v>20037.454099999999</v>
      </c>
      <c r="V97" s="119">
        <v>0</v>
      </c>
      <c r="W97" s="119">
        <v>0</v>
      </c>
      <c r="X97" s="119">
        <v>0</v>
      </c>
      <c r="Y97" s="119">
        <v>0</v>
      </c>
      <c r="Z97" s="1"/>
      <c r="AA97" s="119">
        <v>10995</v>
      </c>
      <c r="AB97" s="119">
        <v>10995</v>
      </c>
      <c r="AC97" s="119">
        <v>0</v>
      </c>
      <c r="AD97" s="119">
        <v>0</v>
      </c>
      <c r="AE97" s="119">
        <v>0</v>
      </c>
      <c r="AF97" s="1"/>
      <c r="AG97" s="119">
        <v>-14096</v>
      </c>
      <c r="AH97" s="119">
        <v>0</v>
      </c>
      <c r="AI97" s="119">
        <v>0</v>
      </c>
      <c r="AJ97" s="119">
        <v>0</v>
      </c>
      <c r="AK97" s="119">
        <v>0</v>
      </c>
    </row>
    <row r="98" spans="1:37">
      <c r="A98" s="137" t="s">
        <v>113</v>
      </c>
      <c r="B98" s="189">
        <v>3.1261000000000001E-3</v>
      </c>
      <c r="C98" s="119">
        <v>6537.6690999999992</v>
      </c>
      <c r="D98" s="119">
        <v>1505.7158999999997</v>
      </c>
      <c r="E98" s="119">
        <v>5727.0151999999998</v>
      </c>
      <c r="F98" s="119">
        <v>4326.5223999999998</v>
      </c>
      <c r="G98" s="119">
        <v>0</v>
      </c>
      <c r="H98" s="1"/>
      <c r="I98" s="119">
        <v>-56.269800000000004</v>
      </c>
      <c r="J98" s="119">
        <v>-375.13200000000001</v>
      </c>
      <c r="K98" s="1">
        <v>0</v>
      </c>
      <c r="L98" s="1">
        <v>0</v>
      </c>
      <c r="M98" s="1">
        <v>0</v>
      </c>
      <c r="N98" s="1"/>
      <c r="O98" s="119">
        <v>2963.5428000000002</v>
      </c>
      <c r="P98" s="119">
        <v>4185.8478999999998</v>
      </c>
      <c r="Q98" s="119">
        <v>5727.0151999999998</v>
      </c>
      <c r="R98" s="119">
        <v>4326.5223999999998</v>
      </c>
      <c r="S98" s="119">
        <v>0</v>
      </c>
      <c r="T98" s="1"/>
      <c r="U98" s="119">
        <v>2191.3960999999999</v>
      </c>
      <c r="V98" s="119">
        <v>0</v>
      </c>
      <c r="W98" s="119">
        <v>0</v>
      </c>
      <c r="X98" s="119">
        <v>0</v>
      </c>
      <c r="Y98" s="119">
        <v>0</v>
      </c>
      <c r="Z98" s="1"/>
      <c r="AA98" s="119">
        <v>3744</v>
      </c>
      <c r="AB98" s="119">
        <v>0</v>
      </c>
      <c r="AC98" s="119">
        <v>0</v>
      </c>
      <c r="AD98" s="119">
        <v>0</v>
      </c>
      <c r="AE98" s="119">
        <v>0</v>
      </c>
      <c r="AF98" s="1"/>
      <c r="AG98" s="119">
        <v>-2305</v>
      </c>
      <c r="AH98" s="119">
        <v>-2305</v>
      </c>
      <c r="AI98" s="119">
        <v>0</v>
      </c>
      <c r="AJ98" s="119">
        <v>0</v>
      </c>
      <c r="AK98" s="119">
        <v>0</v>
      </c>
    </row>
    <row r="99" spans="1:37">
      <c r="A99" s="137" t="s">
        <v>114</v>
      </c>
      <c r="B99" s="189">
        <v>0.1098871</v>
      </c>
      <c r="C99" s="119">
        <v>231683.1863</v>
      </c>
      <c r="D99" s="119">
        <v>198048.61869999999</v>
      </c>
      <c r="E99" s="119">
        <v>201313.5336</v>
      </c>
      <c r="F99" s="119">
        <v>152084.0232</v>
      </c>
      <c r="G99" s="119">
        <v>0</v>
      </c>
      <c r="H99" s="1"/>
      <c r="I99" s="119">
        <v>-1977.9713999999999</v>
      </c>
      <c r="J99" s="119">
        <v>-13186.475999999999</v>
      </c>
      <c r="K99" s="1">
        <v>0</v>
      </c>
      <c r="L99" s="1">
        <v>0</v>
      </c>
      <c r="M99" s="1">
        <v>0</v>
      </c>
      <c r="N99" s="1"/>
      <c r="O99" s="119">
        <v>104173.16039999999</v>
      </c>
      <c r="P99" s="119">
        <v>147139.09469999999</v>
      </c>
      <c r="Q99" s="119">
        <v>201313.5336</v>
      </c>
      <c r="R99" s="119">
        <v>152084.0232</v>
      </c>
      <c r="S99" s="119">
        <v>0</v>
      </c>
      <c r="T99" s="1"/>
      <c r="U99" s="119">
        <v>77030.997299999988</v>
      </c>
      <c r="V99" s="119">
        <v>0</v>
      </c>
      <c r="W99" s="119">
        <v>0</v>
      </c>
      <c r="X99" s="119">
        <v>0</v>
      </c>
      <c r="Y99" s="119">
        <v>0</v>
      </c>
      <c r="Z99" s="1"/>
      <c r="AA99" s="119">
        <v>64096</v>
      </c>
      <c r="AB99" s="119">
        <v>64096</v>
      </c>
      <c r="AC99" s="119">
        <v>0</v>
      </c>
      <c r="AD99" s="119">
        <v>0</v>
      </c>
      <c r="AE99" s="119">
        <v>0</v>
      </c>
      <c r="AF99" s="1"/>
      <c r="AG99" s="119">
        <v>-11639</v>
      </c>
      <c r="AH99" s="119">
        <v>0</v>
      </c>
      <c r="AI99" s="119">
        <v>0</v>
      </c>
      <c r="AJ99" s="119">
        <v>0</v>
      </c>
      <c r="AK99" s="119">
        <v>0</v>
      </c>
    </row>
    <row r="100" spans="1:37">
      <c r="A100" s="137" t="s">
        <v>115</v>
      </c>
      <c r="B100" s="189">
        <v>1.5177999999999999E-3</v>
      </c>
      <c r="C100" s="119">
        <v>1673.5317999999997</v>
      </c>
      <c r="D100" s="119">
        <v>2061.1981999999998</v>
      </c>
      <c r="E100" s="119">
        <v>2780.6095999999998</v>
      </c>
      <c r="F100" s="119">
        <v>2100.6351999999997</v>
      </c>
      <c r="G100" s="119">
        <v>0</v>
      </c>
      <c r="H100" s="1"/>
      <c r="I100" s="119">
        <v>-27.320399999999999</v>
      </c>
      <c r="J100" s="119">
        <v>-182.136</v>
      </c>
      <c r="K100" s="1">
        <v>0</v>
      </c>
      <c r="L100" s="1">
        <v>0</v>
      </c>
      <c r="M100" s="1">
        <v>0</v>
      </c>
      <c r="N100" s="1"/>
      <c r="O100" s="119">
        <v>1438.8743999999999</v>
      </c>
      <c r="P100" s="119">
        <v>2032.3341999999998</v>
      </c>
      <c r="Q100" s="119">
        <v>2780.6095999999998</v>
      </c>
      <c r="R100" s="119">
        <v>2100.6351999999997</v>
      </c>
      <c r="S100" s="119">
        <v>0</v>
      </c>
      <c r="T100" s="1"/>
      <c r="U100" s="119">
        <v>1063.9777999999999</v>
      </c>
      <c r="V100" s="119">
        <v>0</v>
      </c>
      <c r="W100" s="119">
        <v>0</v>
      </c>
      <c r="X100" s="119">
        <v>0</v>
      </c>
      <c r="Y100" s="119">
        <v>0</v>
      </c>
      <c r="Z100" s="1"/>
      <c r="AA100" s="119">
        <v>211</v>
      </c>
      <c r="AB100" s="119">
        <v>211</v>
      </c>
      <c r="AC100" s="119">
        <v>0</v>
      </c>
      <c r="AD100" s="119">
        <v>0</v>
      </c>
      <c r="AE100" s="119">
        <v>0</v>
      </c>
      <c r="AF100" s="1"/>
      <c r="AG100" s="119">
        <v>-1013</v>
      </c>
      <c r="AH100" s="119">
        <v>0</v>
      </c>
      <c r="AI100" s="119">
        <v>0</v>
      </c>
      <c r="AJ100" s="119">
        <v>0</v>
      </c>
      <c r="AK100" s="119">
        <v>0</v>
      </c>
    </row>
    <row r="101" spans="1:37">
      <c r="A101" s="137" t="s">
        <v>116</v>
      </c>
      <c r="B101" s="189">
        <v>6.4970000000000002E-4</v>
      </c>
      <c r="C101" s="119">
        <v>1976.6606999999999</v>
      </c>
      <c r="D101" s="119">
        <v>1423.9843000000001</v>
      </c>
      <c r="E101" s="119">
        <v>1190.2504000000001</v>
      </c>
      <c r="F101" s="119">
        <v>899.1848</v>
      </c>
      <c r="G101" s="119">
        <v>0</v>
      </c>
      <c r="H101" s="1"/>
      <c r="I101" s="119">
        <v>-11.694599999999999</v>
      </c>
      <c r="J101" s="119">
        <v>-77.963999999999999</v>
      </c>
      <c r="K101" s="1">
        <v>0</v>
      </c>
      <c r="L101" s="1">
        <v>0</v>
      </c>
      <c r="M101" s="1">
        <v>0</v>
      </c>
      <c r="N101" s="1"/>
      <c r="O101" s="119">
        <v>615.91560000000004</v>
      </c>
      <c r="P101" s="119">
        <v>869.94830000000002</v>
      </c>
      <c r="Q101" s="119">
        <v>1190.2504000000001</v>
      </c>
      <c r="R101" s="119">
        <v>899.1848</v>
      </c>
      <c r="S101" s="119">
        <v>0</v>
      </c>
      <c r="T101" s="1"/>
      <c r="U101" s="119">
        <v>455.43970000000002</v>
      </c>
      <c r="V101" s="119">
        <v>0</v>
      </c>
      <c r="W101" s="119">
        <v>0</v>
      </c>
      <c r="X101" s="119">
        <v>0</v>
      </c>
      <c r="Y101" s="119">
        <v>0</v>
      </c>
      <c r="Z101" s="1"/>
      <c r="AA101" s="119">
        <v>917</v>
      </c>
      <c r="AB101" s="119">
        <v>632</v>
      </c>
      <c r="AC101" s="119">
        <v>0</v>
      </c>
      <c r="AD101" s="119">
        <v>0</v>
      </c>
      <c r="AE101" s="119">
        <v>0</v>
      </c>
      <c r="AF101" s="1"/>
      <c r="AG101" s="119">
        <v>0</v>
      </c>
      <c r="AH101" s="119">
        <v>0</v>
      </c>
      <c r="AI101" s="119">
        <v>0</v>
      </c>
      <c r="AJ101" s="119">
        <v>0</v>
      </c>
      <c r="AK101" s="119">
        <v>0</v>
      </c>
    </row>
    <row r="102" spans="1:37">
      <c r="A102" s="137" t="s">
        <v>117</v>
      </c>
      <c r="B102" s="189">
        <v>6.2471999999999996E-3</v>
      </c>
      <c r="C102" s="119">
        <v>10010.183199999999</v>
      </c>
      <c r="D102" s="119">
        <v>11117.336800000001</v>
      </c>
      <c r="E102" s="119">
        <v>11444.8704</v>
      </c>
      <c r="F102" s="119">
        <v>8646.1247999999996</v>
      </c>
      <c r="G102" s="119">
        <v>0</v>
      </c>
      <c r="H102" s="1"/>
      <c r="I102" s="119">
        <v>-112.44959999999999</v>
      </c>
      <c r="J102" s="119">
        <v>-749.66399999999999</v>
      </c>
      <c r="K102" s="1">
        <v>0</v>
      </c>
      <c r="L102" s="1">
        <v>0</v>
      </c>
      <c r="M102" s="1">
        <v>0</v>
      </c>
      <c r="N102" s="1"/>
      <c r="O102" s="119">
        <v>5922.3455999999996</v>
      </c>
      <c r="P102" s="119">
        <v>8365.0007999999998</v>
      </c>
      <c r="Q102" s="119">
        <v>11444.8704</v>
      </c>
      <c r="R102" s="119">
        <v>8646.1247999999996</v>
      </c>
      <c r="S102" s="119">
        <v>0</v>
      </c>
      <c r="T102" s="1"/>
      <c r="U102" s="119">
        <v>4379.2871999999998</v>
      </c>
      <c r="V102" s="119">
        <v>0</v>
      </c>
      <c r="W102" s="119">
        <v>0</v>
      </c>
      <c r="X102" s="119">
        <v>0</v>
      </c>
      <c r="Y102" s="119">
        <v>0</v>
      </c>
      <c r="Z102" s="1"/>
      <c r="AA102" s="119">
        <v>3502</v>
      </c>
      <c r="AB102" s="119">
        <v>3502</v>
      </c>
      <c r="AC102" s="119">
        <v>0</v>
      </c>
      <c r="AD102" s="119">
        <v>0</v>
      </c>
      <c r="AE102" s="119">
        <v>0</v>
      </c>
      <c r="AF102" s="1"/>
      <c r="AG102" s="119">
        <v>-3681</v>
      </c>
      <c r="AH102" s="119">
        <v>0</v>
      </c>
      <c r="AI102" s="119">
        <v>0</v>
      </c>
      <c r="AJ102" s="119">
        <v>0</v>
      </c>
      <c r="AK102" s="119">
        <v>0</v>
      </c>
    </row>
    <row r="103" spans="1:37">
      <c r="A103" s="137" t="s">
        <v>118</v>
      </c>
      <c r="B103" s="189">
        <v>8.5929000000000005E-3</v>
      </c>
      <c r="C103" s="119">
        <v>16944.019899999999</v>
      </c>
      <c r="D103" s="119">
        <v>7673.7451000000001</v>
      </c>
      <c r="E103" s="119">
        <v>15742.192800000001</v>
      </c>
      <c r="F103" s="119">
        <v>11892.573600000002</v>
      </c>
      <c r="G103" s="119">
        <v>0</v>
      </c>
      <c r="H103" s="1"/>
      <c r="I103" s="119">
        <v>-154.6722</v>
      </c>
      <c r="J103" s="119">
        <v>-1031.1480000000001</v>
      </c>
      <c r="K103" s="1">
        <v>0</v>
      </c>
      <c r="L103" s="1">
        <v>0</v>
      </c>
      <c r="M103" s="1">
        <v>0</v>
      </c>
      <c r="N103" s="1"/>
      <c r="O103" s="119">
        <v>8146.0692000000008</v>
      </c>
      <c r="P103" s="119">
        <v>11505.893100000001</v>
      </c>
      <c r="Q103" s="119">
        <v>15742.192800000001</v>
      </c>
      <c r="R103" s="119">
        <v>11892.573600000002</v>
      </c>
      <c r="S103" s="119">
        <v>0</v>
      </c>
      <c r="T103" s="1"/>
      <c r="U103" s="119">
        <v>6023.6229000000003</v>
      </c>
      <c r="V103" s="119">
        <v>0</v>
      </c>
      <c r="W103" s="119">
        <v>0</v>
      </c>
      <c r="X103" s="119">
        <v>0</v>
      </c>
      <c r="Y103" s="119">
        <v>0</v>
      </c>
      <c r="Z103" s="1"/>
      <c r="AA103" s="119">
        <v>5730</v>
      </c>
      <c r="AB103" s="119">
        <v>0</v>
      </c>
      <c r="AC103" s="119">
        <v>0</v>
      </c>
      <c r="AD103" s="119">
        <v>0</v>
      </c>
      <c r="AE103" s="119">
        <v>0</v>
      </c>
      <c r="AF103" s="1"/>
      <c r="AG103" s="119">
        <v>-2801</v>
      </c>
      <c r="AH103" s="119">
        <v>-2801</v>
      </c>
      <c r="AI103" s="119">
        <v>0</v>
      </c>
      <c r="AJ103" s="119">
        <v>0</v>
      </c>
      <c r="AK103" s="119">
        <v>0</v>
      </c>
    </row>
    <row r="104" spans="1:37">
      <c r="A104" s="137" t="s">
        <v>119</v>
      </c>
      <c r="B104" s="189">
        <v>5.4488000000000002E-3</v>
      </c>
      <c r="C104" s="119">
        <v>6451.9928</v>
      </c>
      <c r="D104" s="119">
        <v>4548.0872000000008</v>
      </c>
      <c r="E104" s="119">
        <v>9982.2016000000003</v>
      </c>
      <c r="F104" s="119">
        <v>7541.1392000000005</v>
      </c>
      <c r="G104" s="119">
        <v>0</v>
      </c>
      <c r="H104" s="1"/>
      <c r="I104" s="119">
        <v>-98.078400000000002</v>
      </c>
      <c r="J104" s="119">
        <v>-653.85599999999999</v>
      </c>
      <c r="K104" s="1">
        <v>0</v>
      </c>
      <c r="L104" s="1">
        <v>0</v>
      </c>
      <c r="M104" s="1">
        <v>0</v>
      </c>
      <c r="N104" s="1"/>
      <c r="O104" s="119">
        <v>5165.4624000000003</v>
      </c>
      <c r="P104" s="119">
        <v>7295.9432000000006</v>
      </c>
      <c r="Q104" s="119">
        <v>9982.2016000000003</v>
      </c>
      <c r="R104" s="119">
        <v>7541.1392000000005</v>
      </c>
      <c r="S104" s="119">
        <v>0</v>
      </c>
      <c r="T104" s="1"/>
      <c r="U104" s="119">
        <v>3819.6088</v>
      </c>
      <c r="V104" s="119">
        <v>0</v>
      </c>
      <c r="W104" s="119">
        <v>0</v>
      </c>
      <c r="X104" s="119">
        <v>0</v>
      </c>
      <c r="Y104" s="119">
        <v>0</v>
      </c>
      <c r="Z104" s="1"/>
      <c r="AA104" s="119">
        <v>0</v>
      </c>
      <c r="AB104" s="119">
        <v>0</v>
      </c>
      <c r="AC104" s="119">
        <v>0</v>
      </c>
      <c r="AD104" s="119">
        <v>0</v>
      </c>
      <c r="AE104" s="119">
        <v>0</v>
      </c>
      <c r="AF104" s="1"/>
      <c r="AG104" s="119">
        <v>-2435</v>
      </c>
      <c r="AH104" s="119">
        <v>-2094</v>
      </c>
      <c r="AI104" s="119">
        <v>0</v>
      </c>
      <c r="AJ104" s="119">
        <v>0</v>
      </c>
      <c r="AK104" s="119">
        <v>0</v>
      </c>
    </row>
    <row r="105" spans="1:37">
      <c r="A105" s="137" t="s">
        <v>120</v>
      </c>
      <c r="B105" s="189">
        <v>6.0441999999999996E-3</v>
      </c>
      <c r="C105" s="119">
        <v>11436.090199999999</v>
      </c>
      <c r="D105" s="119">
        <v>4720.8797999999997</v>
      </c>
      <c r="E105" s="119">
        <v>11072.974399999999</v>
      </c>
      <c r="F105" s="119">
        <v>8365.1728000000003</v>
      </c>
      <c r="G105" s="119">
        <v>0</v>
      </c>
      <c r="H105" s="1"/>
      <c r="I105" s="119">
        <v>-108.79559999999999</v>
      </c>
      <c r="J105" s="119">
        <v>-725.30399999999997</v>
      </c>
      <c r="K105" s="1">
        <v>0</v>
      </c>
      <c r="L105" s="1">
        <v>0</v>
      </c>
      <c r="M105" s="1">
        <v>0</v>
      </c>
      <c r="N105" s="1"/>
      <c r="O105" s="119">
        <v>5729.9015999999992</v>
      </c>
      <c r="P105" s="119">
        <v>8093.1837999999998</v>
      </c>
      <c r="Q105" s="119">
        <v>11072.974399999999</v>
      </c>
      <c r="R105" s="119">
        <v>8365.1728000000003</v>
      </c>
      <c r="S105" s="119">
        <v>0</v>
      </c>
      <c r="T105" s="1"/>
      <c r="U105" s="119">
        <v>4236.9841999999999</v>
      </c>
      <c r="V105" s="119">
        <v>0</v>
      </c>
      <c r="W105" s="119">
        <v>0</v>
      </c>
      <c r="X105" s="119">
        <v>0</v>
      </c>
      <c r="Y105" s="119">
        <v>0</v>
      </c>
      <c r="Z105" s="1"/>
      <c r="AA105" s="119">
        <v>4225</v>
      </c>
      <c r="AB105" s="119">
        <v>0</v>
      </c>
      <c r="AC105" s="119">
        <v>0</v>
      </c>
      <c r="AD105" s="119">
        <v>0</v>
      </c>
      <c r="AE105" s="119">
        <v>0</v>
      </c>
      <c r="AF105" s="1"/>
      <c r="AG105" s="119">
        <v>-2647</v>
      </c>
      <c r="AH105" s="119">
        <v>-2647</v>
      </c>
      <c r="AI105" s="119">
        <v>0</v>
      </c>
      <c r="AJ105" s="119">
        <v>0</v>
      </c>
      <c r="AK105" s="119">
        <v>0</v>
      </c>
    </row>
    <row r="106" spans="1:37">
      <c r="A106" s="137" t="s">
        <v>121</v>
      </c>
      <c r="B106" s="189">
        <v>2.9933999999999998E-3</v>
      </c>
      <c r="C106" s="119">
        <v>4640.2353999999996</v>
      </c>
      <c r="D106" s="119">
        <v>1617.9545999999996</v>
      </c>
      <c r="E106" s="119">
        <v>5483.9087999999992</v>
      </c>
      <c r="F106" s="119">
        <v>4142.8656000000001</v>
      </c>
      <c r="G106" s="119">
        <v>0</v>
      </c>
      <c r="H106" s="1"/>
      <c r="I106" s="119">
        <v>-53.8812</v>
      </c>
      <c r="J106" s="119">
        <v>-359.20799999999997</v>
      </c>
      <c r="K106" s="1">
        <v>0</v>
      </c>
      <c r="L106" s="1">
        <v>0</v>
      </c>
      <c r="M106" s="1">
        <v>0</v>
      </c>
      <c r="N106" s="1"/>
      <c r="O106" s="119">
        <v>2837.7431999999999</v>
      </c>
      <c r="P106" s="119">
        <v>4008.1625999999997</v>
      </c>
      <c r="Q106" s="119">
        <v>5483.9087999999992</v>
      </c>
      <c r="R106" s="119">
        <v>4142.8656000000001</v>
      </c>
      <c r="S106" s="119">
        <v>0</v>
      </c>
      <c r="T106" s="1"/>
      <c r="U106" s="119">
        <v>2098.3733999999999</v>
      </c>
      <c r="V106" s="119">
        <v>0</v>
      </c>
      <c r="W106" s="119">
        <v>0</v>
      </c>
      <c r="X106" s="119">
        <v>0</v>
      </c>
      <c r="Y106" s="119">
        <v>0</v>
      </c>
      <c r="Z106" s="1"/>
      <c r="AA106" s="119">
        <v>1789</v>
      </c>
      <c r="AB106" s="119">
        <v>0</v>
      </c>
      <c r="AC106" s="119">
        <v>0</v>
      </c>
      <c r="AD106" s="119">
        <v>0</v>
      </c>
      <c r="AE106" s="119">
        <v>0</v>
      </c>
      <c r="AF106" s="1"/>
      <c r="AG106" s="119">
        <v>-2031</v>
      </c>
      <c r="AH106" s="119">
        <v>-2031</v>
      </c>
      <c r="AI106" s="119">
        <v>0</v>
      </c>
      <c r="AJ106" s="119">
        <v>0</v>
      </c>
      <c r="AK106" s="119">
        <v>0</v>
      </c>
    </row>
    <row r="107" spans="1:37">
      <c r="A107" s="137" t="s">
        <v>122</v>
      </c>
      <c r="B107" s="189">
        <v>1.8389999999999999E-3</v>
      </c>
      <c r="C107" s="119">
        <v>2373.4089999999997</v>
      </c>
      <c r="D107" s="119">
        <v>2298.741</v>
      </c>
      <c r="E107" s="119">
        <v>3369.0479999999998</v>
      </c>
      <c r="F107" s="119">
        <v>2545.1759999999999</v>
      </c>
      <c r="G107" s="119">
        <v>0</v>
      </c>
      <c r="H107" s="1"/>
      <c r="I107" s="119">
        <v>-33.101999999999997</v>
      </c>
      <c r="J107" s="119">
        <v>-220.67999999999998</v>
      </c>
      <c r="K107" s="1">
        <v>0</v>
      </c>
      <c r="L107" s="1">
        <v>0</v>
      </c>
      <c r="M107" s="1">
        <v>0</v>
      </c>
      <c r="N107" s="1"/>
      <c r="O107" s="119">
        <v>1743.3719999999998</v>
      </c>
      <c r="P107" s="119">
        <v>2462.4209999999998</v>
      </c>
      <c r="Q107" s="119">
        <v>3369.0479999999998</v>
      </c>
      <c r="R107" s="119">
        <v>2545.1759999999999</v>
      </c>
      <c r="S107" s="119">
        <v>0</v>
      </c>
      <c r="T107" s="1"/>
      <c r="U107" s="119">
        <v>1289.1389999999999</v>
      </c>
      <c r="V107" s="119">
        <v>0</v>
      </c>
      <c r="W107" s="119">
        <v>0</v>
      </c>
      <c r="X107" s="119">
        <v>0</v>
      </c>
      <c r="Y107" s="119">
        <v>0</v>
      </c>
      <c r="Z107" s="1"/>
      <c r="AA107" s="119">
        <v>57</v>
      </c>
      <c r="AB107" s="119">
        <v>57</v>
      </c>
      <c r="AC107" s="119">
        <v>0</v>
      </c>
      <c r="AD107" s="119">
        <v>0</v>
      </c>
      <c r="AE107" s="119">
        <v>0</v>
      </c>
      <c r="AF107" s="1"/>
      <c r="AG107" s="119">
        <v>-683</v>
      </c>
      <c r="AH107" s="119">
        <v>0</v>
      </c>
      <c r="AI107" s="119">
        <v>0</v>
      </c>
      <c r="AJ107" s="119">
        <v>0</v>
      </c>
      <c r="AK107" s="119">
        <v>0</v>
      </c>
    </row>
    <row r="108" spans="1:37">
      <c r="A108" s="101"/>
      <c r="B108" s="101"/>
      <c r="C108" s="101"/>
      <c r="D108" s="101"/>
      <c r="E108" s="101"/>
      <c r="F108" s="101"/>
      <c r="G108" s="101"/>
      <c r="H108" s="101"/>
      <c r="I108" s="101"/>
      <c r="J108" s="101"/>
      <c r="K108" s="101"/>
      <c r="L108" s="101"/>
      <c r="M108" s="101"/>
      <c r="N108" s="101"/>
      <c r="O108" s="101"/>
      <c r="P108" s="101"/>
      <c r="Q108" s="101"/>
      <c r="R108" s="101"/>
      <c r="S108" s="101"/>
      <c r="T108" s="101"/>
      <c r="U108" s="119"/>
      <c r="V108" s="101"/>
      <c r="W108" s="101"/>
      <c r="X108" s="119"/>
      <c r="Y108" s="101"/>
      <c r="Z108" s="101"/>
      <c r="AA108" s="101"/>
      <c r="AB108" s="101"/>
      <c r="AC108" s="101"/>
      <c r="AD108" s="101"/>
      <c r="AE108" s="101"/>
      <c r="AF108" s="101"/>
      <c r="AG108" s="101"/>
      <c r="AH108" s="101"/>
      <c r="AI108" s="101"/>
      <c r="AJ108" s="101"/>
      <c r="AK108" s="101"/>
    </row>
  </sheetData>
  <sheetProtection algorithmName="SHA-512" hashValue="oMQuzSfVEOFpWGFMb+LZaFfrNfY7QLcTBsSmDNhE5bwQVWD2EAECMwKFRdDATB4IWova8ndHeIqFrPLnhwieCA==" saltValue="Hlfi1gPdIU9gurK828C9P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4"/>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13.140625" defaultRowHeight="15"/>
  <cols>
    <col min="1" max="1" width="20" customWidth="1"/>
    <col min="2" max="2" width="63.7109375" customWidth="1"/>
    <col min="3" max="3" width="26.28515625" customWidth="1"/>
    <col min="4" max="4" width="22" customWidth="1"/>
    <col min="5" max="5" width="20" customWidth="1"/>
    <col min="6" max="6" width="21.28515625" customWidth="1"/>
    <col min="7" max="7" width="23.5703125" customWidth="1"/>
    <col min="8" max="8" width="19.5703125" customWidth="1"/>
    <col min="11" max="11" width="16.28515625" bestFit="1" customWidth="1"/>
    <col min="12" max="12" width="12.42578125" bestFit="1" customWidth="1"/>
    <col min="13" max="13" width="16" bestFit="1" customWidth="1"/>
    <col min="16" max="16" width="16.28515625" bestFit="1" customWidth="1"/>
    <col min="17" max="17" width="12.42578125" bestFit="1" customWidth="1"/>
    <col min="18" max="18" width="16" bestFit="1" customWidth="1"/>
    <col min="20" max="20" width="16.42578125" bestFit="1" customWidth="1"/>
    <col min="21" max="21" width="16.28515625" bestFit="1" customWidth="1"/>
    <col min="22" max="22" width="16" bestFit="1" customWidth="1"/>
    <col min="23" max="23" width="18.140625" bestFit="1" customWidth="1"/>
  </cols>
  <sheetData>
    <row r="1" spans="1:23">
      <c r="B1" s="7" t="s">
        <v>170</v>
      </c>
      <c r="C1" s="35" t="str">
        <f>Info!C17</f>
        <v>NO AGENCY CHOSEN</v>
      </c>
      <c r="D1" s="3"/>
      <c r="E1" s="3"/>
      <c r="F1" s="3"/>
      <c r="G1" s="3"/>
    </row>
    <row r="2" spans="1:23">
      <c r="S2" s="7"/>
      <c r="T2" s="44"/>
      <c r="U2" s="44"/>
      <c r="V2" s="44"/>
    </row>
    <row r="3" spans="1:23">
      <c r="A3" s="32" t="s">
        <v>153</v>
      </c>
      <c r="B3" t="s">
        <v>417</v>
      </c>
      <c r="T3" s="44"/>
      <c r="U3" s="44"/>
      <c r="V3" s="44"/>
    </row>
    <row r="4" spans="1:23">
      <c r="A4" s="32" t="s">
        <v>153</v>
      </c>
      <c r="B4" t="s">
        <v>414</v>
      </c>
      <c r="M4" s="1"/>
      <c r="T4" s="44"/>
      <c r="U4" s="44"/>
      <c r="V4" s="44"/>
    </row>
    <row r="5" spans="1:23">
      <c r="F5" s="8"/>
      <c r="G5" s="8"/>
      <c r="J5" s="5" t="s">
        <v>2</v>
      </c>
      <c r="K5" s="5"/>
      <c r="L5" s="5"/>
      <c r="M5" s="5"/>
      <c r="O5" s="5" t="s">
        <v>3</v>
      </c>
      <c r="P5" s="5"/>
      <c r="Q5" s="5"/>
      <c r="R5" s="5"/>
      <c r="T5" s="5" t="s">
        <v>4</v>
      </c>
      <c r="U5" s="5"/>
      <c r="V5" s="5"/>
    </row>
    <row r="6" spans="1:23" ht="197.25" customHeight="1">
      <c r="B6" s="6" t="s">
        <v>0</v>
      </c>
      <c r="C6" s="6" t="s">
        <v>151</v>
      </c>
      <c r="D6" s="6" t="s">
        <v>152</v>
      </c>
      <c r="E6" s="6" t="s">
        <v>154</v>
      </c>
      <c r="F6" s="6" t="s">
        <v>155</v>
      </c>
      <c r="G6" s="6" t="s">
        <v>220</v>
      </c>
      <c r="H6" s="6" t="s">
        <v>221</v>
      </c>
      <c r="I6" s="6"/>
      <c r="J6" s="6" t="s">
        <v>5</v>
      </c>
      <c r="K6" s="6" t="s">
        <v>6</v>
      </c>
      <c r="L6" s="6" t="s">
        <v>7</v>
      </c>
      <c r="M6" s="6" t="s">
        <v>8</v>
      </c>
      <c r="N6" s="6"/>
      <c r="O6" s="6" t="s">
        <v>5</v>
      </c>
      <c r="P6" s="6" t="s">
        <v>6</v>
      </c>
      <c r="Q6" s="6" t="s">
        <v>7</v>
      </c>
      <c r="R6" s="6" t="s">
        <v>8</v>
      </c>
      <c r="S6" s="6"/>
      <c r="T6" s="6" t="s">
        <v>9</v>
      </c>
      <c r="U6" s="6" t="s">
        <v>10</v>
      </c>
      <c r="V6" s="6" t="s">
        <v>168</v>
      </c>
    </row>
    <row r="8" spans="1:23" s="9" customFormat="1">
      <c r="A8" s="9" t="s">
        <v>156</v>
      </c>
      <c r="E8" s="29"/>
      <c r="F8" s="29"/>
      <c r="G8" s="29"/>
      <c r="H8" s="29"/>
      <c r="I8" s="29"/>
      <c r="J8" s="29"/>
      <c r="K8" s="29"/>
      <c r="L8" s="29"/>
      <c r="M8" s="29"/>
      <c r="N8" s="29"/>
      <c r="O8" s="29"/>
      <c r="P8" s="29"/>
      <c r="Q8" s="29"/>
      <c r="R8" s="29"/>
      <c r="S8" s="29"/>
      <c r="T8" s="29"/>
      <c r="U8" s="29"/>
      <c r="V8" s="29"/>
      <c r="W8" s="29"/>
    </row>
    <row r="9" spans="1:23">
      <c r="B9" t="str">
        <f>+Info!C17</f>
        <v>NO AGENCY CHOSEN</v>
      </c>
      <c r="C9" s="26">
        <f>VLOOKUP($B$9,'2023 Summary'!A:B,2,FALSE)</f>
        <v>0</v>
      </c>
      <c r="D9" s="26">
        <f>VLOOKUP($B$9,'2023 Summary'!A:C,3,FALSE)</f>
        <v>0</v>
      </c>
      <c r="E9" s="26">
        <f>C9-D9</f>
        <v>0</v>
      </c>
      <c r="F9" s="4">
        <f>VLOOKUP($B$9,'ROD Contributions FY 2022'!A:B,2,FALSE)</f>
        <v>0</v>
      </c>
      <c r="G9" s="4">
        <f>VLOOKUP($B$9,'2022 Summary '!A:U,4,FALSE)</f>
        <v>0</v>
      </c>
      <c r="H9" s="4">
        <f>VLOOKUP($B$9,'2023 Summary'!A:D,4,FALSE)</f>
        <v>0</v>
      </c>
      <c r="I9" s="4"/>
      <c r="J9" s="4">
        <f>VLOOKUP($B$9,'2023 Summary'!A:N,6,FALSE)</f>
        <v>0</v>
      </c>
      <c r="K9" s="4">
        <f>VLOOKUP($B$9,'2023 Summary'!A:I,7,FALSE)</f>
        <v>0</v>
      </c>
      <c r="L9" s="4">
        <f>VLOOKUP($B$9,'2023 Summary'!A:I,8,FALSE)</f>
        <v>0</v>
      </c>
      <c r="M9" s="4">
        <f>VLOOKUP($B$9,'2023 Summary'!A:I,9,FALSE)</f>
        <v>0</v>
      </c>
      <c r="N9" s="4"/>
      <c r="O9" s="4">
        <f>VLOOKUP($B$9,'2023 Summary'!A:O,11,FALSE)</f>
        <v>0</v>
      </c>
      <c r="P9" s="4">
        <f>VLOOKUP($B$9,'2023 Summary'!A:N,12,FALSE)</f>
        <v>0</v>
      </c>
      <c r="Q9" s="4">
        <f>VLOOKUP($B$9,'2023 Summary'!A:N,13,FALSE)</f>
        <v>0</v>
      </c>
      <c r="R9" s="4">
        <f>VLOOKUP($B$9,'2023 Summary'!A:N,14,FALSE)</f>
        <v>0</v>
      </c>
      <c r="S9" s="4"/>
      <c r="T9" s="4">
        <f>VLOOKUP($B$9,'2023 Summary'!A:R,16,FALSE)</f>
        <v>0</v>
      </c>
      <c r="U9" s="4">
        <f>VLOOKUP($B$9,'2023 Summary'!A:R,17,FALSE)</f>
        <v>0</v>
      </c>
      <c r="V9" s="4">
        <f>VLOOKUP(B9,'2023 Summary'!A:R,18,FALSE)</f>
        <v>0</v>
      </c>
      <c r="W9" s="3"/>
    </row>
    <row r="10" spans="1:23">
      <c r="C10" s="3"/>
      <c r="D10" s="3"/>
      <c r="E10" s="3"/>
      <c r="F10" s="3"/>
      <c r="G10" s="3"/>
      <c r="H10" s="3"/>
      <c r="I10" s="3"/>
      <c r="J10" s="3"/>
      <c r="K10" s="3"/>
      <c r="L10" s="3"/>
      <c r="M10" s="3"/>
      <c r="N10" s="3"/>
      <c r="O10" s="3"/>
      <c r="P10" s="3"/>
      <c r="Q10" s="3"/>
      <c r="R10" s="3"/>
      <c r="S10" s="3"/>
      <c r="T10" s="3"/>
      <c r="U10" s="3"/>
      <c r="V10" s="3"/>
      <c r="W10" s="3"/>
    </row>
    <row r="11" spans="1:23">
      <c r="B11" t="str">
        <f>+'Changes to Update Template '!C11</f>
        <v>Total Plan - FYE June 30, 2023</v>
      </c>
      <c r="C11" s="3"/>
      <c r="D11" s="3"/>
      <c r="E11" s="3"/>
      <c r="F11" s="28">
        <f>'ROD Contributions FY 2022'!B1</f>
        <v>1146382.7799999998</v>
      </c>
      <c r="G11" s="4">
        <f>+'2022 Summary '!D2</f>
        <v>-19213002</v>
      </c>
      <c r="H11" s="4">
        <f>'2023 Summary'!D2</f>
        <v>-13239997.351999998</v>
      </c>
      <c r="I11" s="3"/>
      <c r="J11" s="4">
        <f>'2023 Summary'!F2</f>
        <v>102002</v>
      </c>
      <c r="K11" s="4">
        <f>'2023 Summary'!G2</f>
        <v>5502997</v>
      </c>
      <c r="L11" s="4">
        <f>'2023 Summary'!H2</f>
        <v>701004</v>
      </c>
      <c r="M11" s="4">
        <f>'2023 Summary'!I2</f>
        <v>727906</v>
      </c>
      <c r="N11" s="4"/>
      <c r="O11" s="4">
        <f>'2023 Summary'!K2</f>
        <v>239996</v>
      </c>
      <c r="P11" s="4">
        <f>'2023 Summary'!L2</f>
        <v>0</v>
      </c>
      <c r="Q11" s="4">
        <f>'2023 Summary'!M2</f>
        <v>0</v>
      </c>
      <c r="R11" s="4">
        <f>'2023 Summary'!N2</f>
        <v>727913</v>
      </c>
      <c r="S11" s="4"/>
      <c r="T11" s="4">
        <f>'2023 Summary'!P2</f>
        <v>2367002</v>
      </c>
      <c r="U11" s="4">
        <f>'2023 Summary'!Q2</f>
        <v>-40</v>
      </c>
      <c r="V11" s="4">
        <f>'2023 Summary'!R2</f>
        <v>2366962</v>
      </c>
      <c r="W11" s="3"/>
    </row>
    <row r="12" spans="1:23">
      <c r="C12" s="3"/>
      <c r="D12" s="3"/>
      <c r="E12" s="3"/>
      <c r="F12" s="28"/>
      <c r="G12" s="4"/>
      <c r="H12" s="4"/>
      <c r="I12" s="3"/>
      <c r="J12" s="4"/>
      <c r="K12" s="4"/>
      <c r="L12" s="4"/>
      <c r="M12" s="4"/>
      <c r="N12" s="4"/>
      <c r="O12" s="4"/>
      <c r="P12" s="4"/>
      <c r="Q12" s="4"/>
      <c r="R12" s="4"/>
      <c r="S12" s="4"/>
      <c r="T12" s="4"/>
      <c r="U12" s="4"/>
      <c r="V12" s="4"/>
      <c r="W12" s="3"/>
    </row>
    <row r="13" spans="1:23">
      <c r="C13" s="3"/>
      <c r="D13" s="3"/>
      <c r="E13" s="3"/>
      <c r="F13" s="28"/>
      <c r="G13" s="4"/>
      <c r="H13" s="4"/>
      <c r="I13" s="3"/>
      <c r="J13" s="4"/>
      <c r="K13" s="4"/>
      <c r="L13" s="4"/>
      <c r="M13" s="4"/>
      <c r="N13" s="4"/>
      <c r="O13" s="4"/>
      <c r="P13" s="4"/>
      <c r="Q13" s="4"/>
      <c r="R13" s="4"/>
      <c r="S13" s="4"/>
      <c r="T13" s="4"/>
      <c r="U13" s="4"/>
      <c r="V13" s="4"/>
      <c r="W13" s="3"/>
    </row>
    <row r="14" spans="1:23">
      <c r="A14" s="9" t="s">
        <v>181</v>
      </c>
      <c r="B14" t="str">
        <f>+Info!C17</f>
        <v>NO AGENCY CHOSEN</v>
      </c>
      <c r="C14" s="26">
        <f>VLOOKUP($B$14,'2022 Summary '!A:D,2,FALSE)</f>
        <v>0</v>
      </c>
      <c r="D14" s="26">
        <f>VLOOKUP($B$14,'2022 Summary '!A:D,3,FALSE)</f>
        <v>0</v>
      </c>
      <c r="E14" s="26">
        <f>C14-D14</f>
        <v>0</v>
      </c>
      <c r="F14" s="4">
        <f>VLOOKUP($B$14,'ROD Contributions FY 2021'!A:B,2,FALSE)</f>
        <v>0</v>
      </c>
      <c r="G14" s="4">
        <f>VLOOKUP($B$14,'2021 Summary'!A:D,4,FALSE)</f>
        <v>0</v>
      </c>
      <c r="H14" s="184">
        <f>VLOOKUP($B$14,'2022 Summary '!A:D,4,FALSE)</f>
        <v>0</v>
      </c>
      <c r="I14" s="3"/>
      <c r="J14" s="4">
        <f>VLOOKUP($B$14,'2022 Summary '!A:I,6,FALSE)</f>
        <v>0</v>
      </c>
      <c r="K14" s="4">
        <f>VLOOKUP($B$14,'2022 Summary '!A:I,7,FALSE)</f>
        <v>0</v>
      </c>
      <c r="L14" s="4">
        <f>VLOOKUP($B$14,'2022 Summary '!A:I,8,FALSE)</f>
        <v>0</v>
      </c>
      <c r="M14" s="4">
        <f>VLOOKUP($B$14,'2022 Summary '!A:I,9,FALSE)</f>
        <v>0</v>
      </c>
      <c r="N14" s="4"/>
      <c r="O14" s="4">
        <f>VLOOKUP($B$14,'2022 Summary '!A:N,11,FALSE)</f>
        <v>0</v>
      </c>
      <c r="P14" s="4">
        <f>VLOOKUP($B$14,'2022 Summary '!A:N,12,FALSE)</f>
        <v>0</v>
      </c>
      <c r="Q14" s="4">
        <f>VLOOKUP($B$14,'2022 Summary '!A:N,13,FALSE)</f>
        <v>0</v>
      </c>
      <c r="R14" s="4">
        <f>VLOOKUP($B$14,'2022 Summary '!A:N,14,FALSE)</f>
        <v>0</v>
      </c>
      <c r="S14" s="4"/>
      <c r="T14" s="4">
        <f>VLOOKUP($B$14,'2022 Summary '!A:R,16,FALSE)</f>
        <v>0</v>
      </c>
      <c r="U14" s="4">
        <f>VLOOKUP($B$14,'2022 Summary '!A:R,17,FALSE)</f>
        <v>0</v>
      </c>
      <c r="V14" s="4">
        <f>VLOOKUP($B$14,'2022 Summary '!A:R,18,FALSE)</f>
        <v>0</v>
      </c>
      <c r="W14" s="183"/>
    </row>
    <row r="15" spans="1:23">
      <c r="C15" s="3"/>
      <c r="D15" s="3"/>
      <c r="E15" s="3"/>
      <c r="F15" s="3"/>
      <c r="G15" s="3"/>
      <c r="H15" s="3"/>
      <c r="I15" s="3"/>
      <c r="J15" s="3"/>
      <c r="K15" s="3"/>
      <c r="L15" s="3"/>
      <c r="M15" s="3"/>
      <c r="N15" s="3"/>
      <c r="O15" s="3"/>
      <c r="P15" s="3"/>
      <c r="Q15" s="3"/>
      <c r="R15" s="3"/>
      <c r="S15" s="3"/>
      <c r="T15" s="3"/>
      <c r="U15" s="3"/>
      <c r="V15" s="3"/>
      <c r="W15" s="3"/>
    </row>
    <row r="16" spans="1:23">
      <c r="B16" t="str">
        <f>+'Changes to Update Template '!C12</f>
        <v>Total Plan - FYE June 30, 2022</v>
      </c>
      <c r="E16" s="3"/>
      <c r="F16" s="4">
        <f>'ROD Contributions FY 2021'!B1</f>
        <v>1200133.7899999996</v>
      </c>
      <c r="G16" s="4">
        <f>'2021 Summary'!D2</f>
        <v>-22918001</v>
      </c>
      <c r="H16" s="4">
        <f>'2022 Summary '!D2</f>
        <v>-19213002</v>
      </c>
      <c r="I16" s="4"/>
      <c r="J16" s="4">
        <f>+'2022 Summary '!F2</f>
        <v>205003</v>
      </c>
      <c r="K16" s="4">
        <f>'2022 Summary '!G2</f>
        <v>0</v>
      </c>
      <c r="L16" s="4">
        <f>'2022 Summary '!H2</f>
        <v>1401006</v>
      </c>
      <c r="M16" s="4">
        <f>'2022 Summary '!I2</f>
        <v>1682288</v>
      </c>
      <c r="N16" s="4"/>
      <c r="O16" s="4">
        <f>'2022 Summary '!K2</f>
        <v>232997</v>
      </c>
      <c r="P16" s="4">
        <f>'2022 Summary '!L2</f>
        <v>58999</v>
      </c>
      <c r="Q16" s="4">
        <f>'2022 Summary '!M2</f>
        <v>0</v>
      </c>
      <c r="R16" s="4">
        <f>'2022 Summary '!N2</f>
        <v>1682317</v>
      </c>
      <c r="S16" s="4"/>
      <c r="T16" s="4">
        <f>'2022 Summary '!P2</f>
        <v>1162998</v>
      </c>
      <c r="U16" s="4">
        <f>'2022 Summary '!Q2</f>
        <v>4</v>
      </c>
      <c r="V16" s="4">
        <f>'2022 Summary '!R2</f>
        <v>1163002</v>
      </c>
      <c r="W16" s="183"/>
    </row>
    <row r="18" spans="1:22">
      <c r="H18" s="1"/>
      <c r="J18" s="1"/>
      <c r="K18" s="1"/>
      <c r="L18" s="1"/>
      <c r="M18" s="1"/>
      <c r="O18" s="1"/>
      <c r="P18" s="1"/>
      <c r="R18" s="1"/>
      <c r="T18" s="1"/>
      <c r="U18" s="1"/>
      <c r="V18" s="1"/>
    </row>
    <row r="19" spans="1:22">
      <c r="A19" s="49" t="s">
        <v>182</v>
      </c>
      <c r="B19" s="50"/>
      <c r="C19" s="50"/>
      <c r="D19" s="50"/>
      <c r="E19" s="79" t="s">
        <v>196</v>
      </c>
      <c r="F19" s="59" t="s">
        <v>195</v>
      </c>
      <c r="G19" s="3"/>
      <c r="K19" s="1"/>
      <c r="T19" s="1"/>
    </row>
    <row r="20" spans="1:22">
      <c r="A20" s="78" t="s">
        <v>201</v>
      </c>
      <c r="B20" s="53"/>
      <c r="C20" s="53"/>
      <c r="D20" s="53"/>
      <c r="E20" s="123">
        <f>IF(H9&lt;G9,G9-H9,0)</f>
        <v>0</v>
      </c>
      <c r="F20" s="72">
        <f>IF(H9&gt;G9,-(G9-H9),0)</f>
        <v>0</v>
      </c>
      <c r="G20" s="28"/>
      <c r="K20" s="1"/>
    </row>
    <row r="21" spans="1:22">
      <c r="A21" s="52" t="s">
        <v>183</v>
      </c>
      <c r="B21" s="53"/>
      <c r="C21" s="53"/>
      <c r="D21" s="53"/>
      <c r="E21" s="70">
        <f>ROUND(IF(J9&gt;J14,J9-J14,0),0)</f>
        <v>0</v>
      </c>
      <c r="F21" s="72">
        <f>ROUND(IF(J9&lt;J14,J14-J9,0),0)</f>
        <v>0</v>
      </c>
      <c r="G21" s="3"/>
      <c r="K21" s="1"/>
      <c r="L21" s="1"/>
      <c r="O21" s="1"/>
    </row>
    <row r="22" spans="1:22">
      <c r="A22" s="52" t="s">
        <v>184</v>
      </c>
      <c r="B22" s="53"/>
      <c r="C22" s="53"/>
      <c r="D22" s="53"/>
      <c r="E22" s="70">
        <f>ROUND(IF(L9&gt;L14,L9-L14,0),0)</f>
        <v>0</v>
      </c>
      <c r="F22" s="72">
        <f>ROUND(IF(L14&gt;L9,L14-L9,0),0)</f>
        <v>0</v>
      </c>
      <c r="G22" s="3"/>
    </row>
    <row r="23" spans="1:22">
      <c r="A23" s="52" t="s">
        <v>185</v>
      </c>
      <c r="B23" s="53"/>
      <c r="C23" s="53"/>
      <c r="D23" s="53"/>
      <c r="E23" s="53">
        <f>IF(K17&gt;=P17,K17-P17,0)</f>
        <v>0</v>
      </c>
      <c r="F23" s="72">
        <f>IF(E23=0,K14-K9)</f>
        <v>0</v>
      </c>
      <c r="G23" s="3"/>
      <c r="O23" s="1"/>
    </row>
    <row r="24" spans="1:22">
      <c r="A24" s="52" t="s">
        <v>186</v>
      </c>
      <c r="B24" s="53"/>
      <c r="C24" s="53"/>
      <c r="D24" s="53"/>
      <c r="E24" s="70">
        <f>ROUND(IF(M9&gt;M14,M9-M14,0),0)</f>
        <v>0</v>
      </c>
      <c r="F24" s="72">
        <f>ROUND(IF(M14&gt;M9,M14-M9,0),0)</f>
        <v>0</v>
      </c>
      <c r="G24" s="3"/>
    </row>
    <row r="25" spans="1:22">
      <c r="A25" s="52" t="s">
        <v>187</v>
      </c>
      <c r="B25" s="53"/>
      <c r="C25" s="53"/>
      <c r="D25" s="53"/>
      <c r="E25" s="70">
        <f>ROUND(IF(O14&gt;O9,O14-O9,0),0)</f>
        <v>0</v>
      </c>
      <c r="F25" s="72">
        <f>ROUND(IF(O9&gt;O14,O9-O14,0),0)</f>
        <v>0</v>
      </c>
      <c r="G25" s="3"/>
    </row>
    <row r="26" spans="1:22">
      <c r="A26" s="52" t="s">
        <v>188</v>
      </c>
      <c r="B26" s="53"/>
      <c r="C26" s="53"/>
      <c r="D26" s="53"/>
      <c r="E26" s="70">
        <f>ROUND(IF(Q14&gt;Q9,Q14-Q9,0),0)</f>
        <v>0</v>
      </c>
      <c r="F26" s="72">
        <f>ROUND(IF(Q9&gt;Q14,Q9-Q14,0),0)</f>
        <v>0</v>
      </c>
      <c r="G26" s="3"/>
    </row>
    <row r="27" spans="1:22">
      <c r="A27" s="52" t="s">
        <v>189</v>
      </c>
      <c r="B27" s="53"/>
      <c r="C27" s="53"/>
      <c r="D27" s="53"/>
      <c r="E27" s="53">
        <f>IF(P17&gt;=K17,P17-K17,0)</f>
        <v>0</v>
      </c>
      <c r="F27" s="72">
        <f>IF(E27=0,P9-P14)</f>
        <v>0</v>
      </c>
      <c r="G27" s="3"/>
    </row>
    <row r="28" spans="1:22">
      <c r="A28" s="52" t="s">
        <v>190</v>
      </c>
      <c r="B28" s="53"/>
      <c r="C28" s="53"/>
      <c r="D28" s="53"/>
      <c r="E28" s="70">
        <f>ROUND(IF(R14&gt;R9,R14-R9,0),0)</f>
        <v>0</v>
      </c>
      <c r="F28" s="72">
        <f>ROUND(IF(R9&gt;R14,R9-R14,0),0)</f>
        <v>0</v>
      </c>
      <c r="G28" s="3"/>
    </row>
    <row r="29" spans="1:22">
      <c r="A29" s="52" t="s">
        <v>191</v>
      </c>
      <c r="B29" s="53"/>
      <c r="C29" s="53"/>
      <c r="D29" s="53"/>
      <c r="E29" s="70">
        <f>ROUND((Info!C21),0)</f>
        <v>0</v>
      </c>
      <c r="F29" s="72">
        <f>ROUND(Info!C19,0)</f>
        <v>0</v>
      </c>
      <c r="G29" s="3"/>
    </row>
    <row r="30" spans="1:22">
      <c r="A30" s="52" t="s">
        <v>192</v>
      </c>
      <c r="B30" s="53"/>
      <c r="C30" s="53"/>
      <c r="D30" s="53"/>
      <c r="E30" s="70">
        <v>0</v>
      </c>
      <c r="F30" s="72">
        <f>Info!C21</f>
        <v>0</v>
      </c>
      <c r="G30" s="3"/>
    </row>
    <row r="31" spans="1:22" hidden="1">
      <c r="A31" s="52" t="s">
        <v>193</v>
      </c>
      <c r="B31" s="53"/>
      <c r="C31" s="53"/>
      <c r="D31" s="53"/>
      <c r="E31" s="70">
        <f>ROUND(IF(V9&gt;=0,V9,0),0)</f>
        <v>0</v>
      </c>
      <c r="F31" s="72">
        <f>ROUND(IF(V9&lt;0,-V9,0),0)</f>
        <v>0</v>
      </c>
      <c r="G31" s="3"/>
    </row>
    <row r="32" spans="1:22" hidden="1">
      <c r="A32" s="52" t="s">
        <v>194</v>
      </c>
      <c r="B32" s="53"/>
      <c r="C32" s="53"/>
      <c r="D32" s="53"/>
      <c r="E32" s="70">
        <f>IF(Info!C19&gt;='JE Template'!F9,Info!C19-'JE Template'!F9,0)</f>
        <v>0</v>
      </c>
      <c r="F32" s="72">
        <f>ROUND(IF(F9&gt;Info!C19,F9-Info!C19,0),0)</f>
        <v>0</v>
      </c>
      <c r="G32" s="3"/>
    </row>
    <row r="33" spans="1:7">
      <c r="A33" s="52" t="s">
        <v>157</v>
      </c>
      <c r="B33" s="53"/>
      <c r="C33" s="53"/>
      <c r="D33" s="53"/>
      <c r="E33" s="70">
        <f>ROUND(IF(SUM(E31:E32)&gt;SUM(F31:F32),(SUM(E31:E32)-SUM(F31:F32)),0),0)</f>
        <v>0</v>
      </c>
      <c r="F33" s="72">
        <f>ROUND(IF(SUM(F31:F32)&gt;SUM(E31:E32),(SUM(F31:F32)-(SUM(E31:E32))),0),0)</f>
        <v>0</v>
      </c>
      <c r="G33" s="3"/>
    </row>
    <row r="34" spans="1:7">
      <c r="A34" s="61" t="s">
        <v>180</v>
      </c>
      <c r="B34" s="62"/>
      <c r="C34" s="62"/>
      <c r="D34" s="62"/>
      <c r="E34" s="91">
        <f>ROUND((SUM(E20:E33)-E31-E32),0)</f>
        <v>0</v>
      </c>
      <c r="F34" s="89">
        <f>ROUND((SUM(F20:F33)-F32-F31),0)</f>
        <v>0</v>
      </c>
      <c r="G34" s="80" t="str">
        <f>IF((ROUND(E34,0)=(ROUND(F34,0)))," ",CONCATENATE((TEXT((ABS(E34-F34)),"$#,##_);($#,##)"))," rounding"))</f>
        <v xml:space="preserve"> </v>
      </c>
    </row>
    <row r="37" spans="1:7">
      <c r="A37" s="82" t="s">
        <v>169</v>
      </c>
      <c r="B37" s="83"/>
      <c r="C37" s="83"/>
      <c r="D37" s="83"/>
      <c r="E37" s="83"/>
      <c r="F37" s="85"/>
    </row>
    <row r="38" spans="1:7">
      <c r="A38" s="51" t="s">
        <v>203</v>
      </c>
      <c r="B38" s="36"/>
      <c r="C38" s="36"/>
      <c r="D38" s="36"/>
      <c r="E38" s="86">
        <f>-H9</f>
        <v>0</v>
      </c>
      <c r="F38" s="37"/>
    </row>
    <row r="39" spans="1:7">
      <c r="A39" s="51" t="s">
        <v>200</v>
      </c>
      <c r="B39" s="36"/>
      <c r="C39" s="36"/>
      <c r="D39" s="36"/>
      <c r="E39" s="76">
        <f>SUM(E40:E41)</f>
        <v>0</v>
      </c>
      <c r="F39" s="37"/>
    </row>
    <row r="40" spans="1:7">
      <c r="A40" s="51"/>
      <c r="B40" s="60" t="s">
        <v>197</v>
      </c>
      <c r="C40" s="36"/>
      <c r="D40" s="36"/>
      <c r="E40" s="69">
        <f>V9</f>
        <v>0</v>
      </c>
      <c r="F40" s="37"/>
    </row>
    <row r="41" spans="1:7" ht="45">
      <c r="A41" s="55"/>
      <c r="B41" s="64" t="s">
        <v>198</v>
      </c>
      <c r="C41" s="56"/>
      <c r="D41" s="56"/>
      <c r="E41" s="84">
        <f>ROUND(IF(E32&lt;&gt;0,E32,-F32),0)</f>
        <v>0</v>
      </c>
      <c r="F41" s="57"/>
    </row>
    <row r="43" spans="1:7">
      <c r="A43" s="82" t="s">
        <v>199</v>
      </c>
      <c r="B43" s="83"/>
      <c r="C43" s="83"/>
      <c r="D43" s="83"/>
      <c r="E43" s="83"/>
      <c r="F43" s="85"/>
    </row>
    <row r="44" spans="1:7" ht="30">
      <c r="A44" s="51"/>
      <c r="B44" s="36"/>
      <c r="C44" s="36"/>
      <c r="D44" s="36"/>
      <c r="E44" s="73" t="s">
        <v>18</v>
      </c>
      <c r="F44" s="74" t="s">
        <v>19</v>
      </c>
    </row>
    <row r="45" spans="1:7">
      <c r="A45" s="51"/>
      <c r="B45" s="36" t="s">
        <v>13</v>
      </c>
      <c r="C45" s="36"/>
      <c r="D45" s="36"/>
      <c r="E45" s="69">
        <f>J9</f>
        <v>0</v>
      </c>
      <c r="F45" s="71">
        <f>O9</f>
        <v>0</v>
      </c>
    </row>
    <row r="46" spans="1:7">
      <c r="A46" s="51"/>
      <c r="B46" s="36" t="s">
        <v>14</v>
      </c>
      <c r="C46" s="36"/>
      <c r="D46" s="36"/>
      <c r="E46" s="69">
        <f>L9</f>
        <v>0</v>
      </c>
      <c r="F46" s="71">
        <f>Q9</f>
        <v>0</v>
      </c>
    </row>
    <row r="47" spans="1:7" ht="30">
      <c r="A47" s="51"/>
      <c r="B47" s="63" t="s">
        <v>15</v>
      </c>
      <c r="C47" s="36"/>
      <c r="D47" s="36"/>
      <c r="E47" s="69">
        <f>IF(K9&gt;P9,K9-P9,0)</f>
        <v>0</v>
      </c>
      <c r="F47" s="71">
        <f>IF(P9&gt;K9,P9-K9,0)</f>
        <v>0</v>
      </c>
    </row>
    <row r="48" spans="1:7" ht="30">
      <c r="A48" s="51"/>
      <c r="B48" s="63" t="s">
        <v>16</v>
      </c>
      <c r="C48" s="36"/>
      <c r="D48" s="36"/>
      <c r="E48" s="69">
        <f>M9</f>
        <v>0</v>
      </c>
      <c r="F48" s="71">
        <f>R9</f>
        <v>0</v>
      </c>
    </row>
    <row r="49" spans="1:7">
      <c r="A49" s="51"/>
      <c r="B49" s="63" t="s">
        <v>158</v>
      </c>
      <c r="C49" s="36"/>
      <c r="D49" s="36"/>
      <c r="E49" s="84">
        <f>Info!C21</f>
        <v>0</v>
      </c>
      <c r="F49" s="87"/>
    </row>
    <row r="50" spans="1:7" ht="15.75" thickBot="1">
      <c r="A50" s="51"/>
      <c r="B50" s="36" t="s">
        <v>17</v>
      </c>
      <c r="C50" s="36"/>
      <c r="D50" s="36"/>
      <c r="E50" s="75">
        <f>SUM(E45:E49)</f>
        <v>0</v>
      </c>
      <c r="F50" s="90">
        <f>SUM(F45:F49)</f>
        <v>0</v>
      </c>
    </row>
    <row r="51" spans="1:7" ht="15.75" thickTop="1">
      <c r="A51" s="51"/>
      <c r="B51" s="36"/>
      <c r="C51" s="36"/>
      <c r="D51" s="36"/>
      <c r="E51" s="36"/>
      <c r="F51" s="37"/>
      <c r="G51" s="119"/>
    </row>
    <row r="52" spans="1:7" ht="75">
      <c r="A52" s="55"/>
      <c r="B52" s="64" t="s">
        <v>202</v>
      </c>
      <c r="C52" s="56"/>
      <c r="D52" s="56"/>
      <c r="E52" s="56"/>
      <c r="F52" s="57"/>
    </row>
    <row r="54" spans="1:7">
      <c r="A54" s="49"/>
      <c r="B54" s="65" t="s">
        <v>20</v>
      </c>
      <c r="C54" s="65"/>
      <c r="D54" s="65"/>
      <c r="E54" s="66"/>
      <c r="F54" s="88"/>
    </row>
    <row r="55" spans="1:7">
      <c r="A55" s="52"/>
      <c r="B55" s="53"/>
      <c r="C55" s="53"/>
      <c r="D55" s="53"/>
      <c r="E55" s="54"/>
      <c r="F55" s="81"/>
    </row>
    <row r="56" spans="1:7">
      <c r="A56" s="52"/>
      <c r="B56" s="58" t="s">
        <v>21</v>
      </c>
      <c r="C56" s="53"/>
      <c r="D56" s="53"/>
      <c r="E56" s="54"/>
      <c r="F56" s="81"/>
    </row>
    <row r="57" spans="1:7">
      <c r="A57" s="52"/>
      <c r="B57" s="67">
        <v>2024</v>
      </c>
      <c r="C57" s="53"/>
      <c r="D57" s="53"/>
      <c r="E57" s="72">
        <f>VLOOKUP($C$1,'Deferred Amortization'!$A:$G,3,FALSE)</f>
        <v>0</v>
      </c>
      <c r="F57" s="81"/>
    </row>
    <row r="58" spans="1:7">
      <c r="A58" s="52"/>
      <c r="B58" s="67">
        <f>+B57+1</f>
        <v>2025</v>
      </c>
      <c r="C58" s="53"/>
      <c r="D58" s="53"/>
      <c r="E58" s="72">
        <f>VLOOKUP($C$1,'Deferred Amortization'!$A:$G,4,FALSE)</f>
        <v>0</v>
      </c>
      <c r="F58" s="81"/>
    </row>
    <row r="59" spans="1:7">
      <c r="A59" s="52"/>
      <c r="B59" s="67">
        <f t="shared" ref="B59:B61" si="0">+B58+1</f>
        <v>2026</v>
      </c>
      <c r="C59" s="53"/>
      <c r="D59" s="53"/>
      <c r="E59" s="72">
        <f>VLOOKUP($C$1,'Deferred Amortization'!$A:$G,5,FALSE)</f>
        <v>0</v>
      </c>
      <c r="F59" s="81"/>
    </row>
    <row r="60" spans="1:7">
      <c r="A60" s="52"/>
      <c r="B60" s="67">
        <f t="shared" si="0"/>
        <v>2027</v>
      </c>
      <c r="C60" s="53"/>
      <c r="D60" s="53"/>
      <c r="E60" s="72">
        <f>VLOOKUP($C$1,'Deferred Amortization'!$A:$G,6,FALSE)</f>
        <v>0</v>
      </c>
      <c r="F60" s="81"/>
    </row>
    <row r="61" spans="1:7">
      <c r="A61" s="52"/>
      <c r="B61" s="67">
        <f t="shared" si="0"/>
        <v>2028</v>
      </c>
      <c r="C61" s="53"/>
      <c r="D61" s="53"/>
      <c r="E61" s="72">
        <f>VLOOKUP($C$1,'Deferred Amortization'!$A:$G,7,FALSE)</f>
        <v>0</v>
      </c>
      <c r="F61" s="81"/>
    </row>
    <row r="62" spans="1:7">
      <c r="A62" s="52"/>
      <c r="B62" s="53" t="s">
        <v>22</v>
      </c>
      <c r="C62" s="53"/>
      <c r="D62" s="53"/>
      <c r="E62" s="72">
        <v>0</v>
      </c>
      <c r="F62" s="81"/>
    </row>
    <row r="63" spans="1:7">
      <c r="A63" s="61"/>
      <c r="B63" s="62"/>
      <c r="C63" s="62"/>
      <c r="D63" s="62"/>
      <c r="E63" s="89">
        <f>SUM(E57:E62)</f>
        <v>0</v>
      </c>
      <c r="F63" s="81"/>
    </row>
    <row r="65" spans="1:10" ht="33" customHeight="1">
      <c r="A65" s="82" t="s">
        <v>222</v>
      </c>
      <c r="B65" s="83"/>
      <c r="C65" s="83"/>
      <c r="D65" s="83"/>
      <c r="E65" s="124" t="s">
        <v>398</v>
      </c>
      <c r="F65" s="124" t="s">
        <v>399</v>
      </c>
      <c r="G65" s="125" t="s">
        <v>400</v>
      </c>
      <c r="H65" s="141"/>
    </row>
    <row r="66" spans="1:10">
      <c r="A66" s="51"/>
      <c r="B66" s="36" t="s">
        <v>12</v>
      </c>
      <c r="C66" s="36"/>
      <c r="D66" s="36"/>
      <c r="E66" s="126">
        <f>+'2023 Summary'!T2</f>
        <v>-9352999.9999999981</v>
      </c>
      <c r="F66" s="126">
        <f>-H11</f>
        <v>13239997.351999998</v>
      </c>
      <c r="G66" s="126">
        <f>+'2023 Summary'!U2</f>
        <v>-16512999.999999996</v>
      </c>
      <c r="H66" s="141"/>
    </row>
    <row r="67" spans="1:10">
      <c r="A67" s="51"/>
      <c r="B67" s="36"/>
      <c r="C67" s="36"/>
      <c r="D67" s="36"/>
      <c r="E67" s="127"/>
      <c r="F67" s="127"/>
      <c r="G67" s="128"/>
      <c r="H67" s="141"/>
    </row>
    <row r="68" spans="1:10">
      <c r="A68" s="51"/>
      <c r="B68" s="68" t="s">
        <v>159</v>
      </c>
      <c r="C68" s="36"/>
      <c r="D68" s="36"/>
      <c r="E68" s="129">
        <f>+E66*C9</f>
        <v>0</v>
      </c>
      <c r="F68" s="130">
        <f>-H9</f>
        <v>0</v>
      </c>
      <c r="G68" s="129">
        <f>+G66*C9</f>
        <v>0</v>
      </c>
      <c r="H68" s="141"/>
    </row>
    <row r="69" spans="1:10">
      <c r="A69" s="55"/>
      <c r="B69" s="56"/>
      <c r="C69" s="56"/>
      <c r="D69" s="56"/>
      <c r="E69" s="131"/>
      <c r="F69" s="131"/>
      <c r="G69" s="132"/>
      <c r="H69" s="141"/>
    </row>
    <row r="70" spans="1:10">
      <c r="E70" s="7"/>
      <c r="F70" s="7"/>
      <c r="G70" s="7"/>
    </row>
    <row r="71" spans="1:10">
      <c r="F71" s="77"/>
    </row>
    <row r="73" spans="1:10">
      <c r="A73" s="210" t="s">
        <v>126</v>
      </c>
      <c r="B73" s="211"/>
      <c r="C73" s="47"/>
      <c r="D73" s="47"/>
      <c r="E73" s="47"/>
      <c r="F73" s="15"/>
      <c r="G73" s="15"/>
      <c r="H73" s="16"/>
      <c r="I73" s="16"/>
      <c r="J73" s="17"/>
    </row>
    <row r="74" spans="1:10" ht="56.25" customHeight="1">
      <c r="A74" s="18" t="s">
        <v>127</v>
      </c>
      <c r="B74" s="212" t="s">
        <v>128</v>
      </c>
      <c r="C74" s="212"/>
      <c r="D74" s="212"/>
      <c r="E74" s="212"/>
      <c r="F74" s="213"/>
      <c r="G74" s="213"/>
      <c r="H74" s="213"/>
      <c r="I74" s="213"/>
      <c r="J74" s="213"/>
    </row>
    <row r="75" spans="1:10">
      <c r="A75" s="19"/>
      <c r="B75" s="20"/>
      <c r="C75" s="20"/>
      <c r="D75" s="20"/>
      <c r="E75" s="20"/>
      <c r="F75" s="21"/>
      <c r="G75" s="21"/>
      <c r="H75" s="21"/>
      <c r="I75" s="21"/>
      <c r="J75" s="21"/>
    </row>
    <row r="76" spans="1:10" ht="44.25" customHeight="1">
      <c r="A76" s="18" t="s">
        <v>129</v>
      </c>
      <c r="B76" s="212" t="s">
        <v>130</v>
      </c>
      <c r="C76" s="212"/>
      <c r="D76" s="212"/>
      <c r="E76" s="212"/>
      <c r="F76" s="212"/>
      <c r="G76" s="212"/>
      <c r="H76" s="212"/>
      <c r="I76" s="212"/>
      <c r="J76" s="212"/>
    </row>
    <row r="77" spans="1:10">
      <c r="A77" s="19"/>
      <c r="B77" s="20"/>
      <c r="C77" s="20"/>
      <c r="D77" s="20"/>
      <c r="E77" s="20"/>
      <c r="F77" s="21"/>
      <c r="G77" s="21"/>
      <c r="H77" s="21"/>
      <c r="I77" s="21"/>
      <c r="J77" s="21"/>
    </row>
    <row r="78" spans="1:10" ht="35.25" customHeight="1">
      <c r="A78" s="18" t="s">
        <v>131</v>
      </c>
      <c r="B78" s="208" t="s">
        <v>132</v>
      </c>
      <c r="C78" s="208"/>
      <c r="D78" s="208"/>
      <c r="E78" s="208"/>
      <c r="F78" s="209"/>
      <c r="G78" s="209"/>
      <c r="H78" s="209"/>
      <c r="I78" s="209"/>
      <c r="J78" s="209"/>
    </row>
    <row r="79" spans="1:10">
      <c r="A79" s="19"/>
      <c r="B79" s="20"/>
      <c r="C79" s="20"/>
      <c r="D79" s="20"/>
      <c r="E79" s="20"/>
      <c r="F79" s="21"/>
      <c r="G79" s="21"/>
      <c r="H79" s="21"/>
      <c r="I79" s="21"/>
      <c r="J79" s="21"/>
    </row>
    <row r="80" spans="1:10" ht="51.75" customHeight="1">
      <c r="A80" s="18" t="s">
        <v>133</v>
      </c>
      <c r="B80" s="212" t="s">
        <v>134</v>
      </c>
      <c r="C80" s="212"/>
      <c r="D80" s="212"/>
      <c r="E80" s="212"/>
      <c r="F80" s="209"/>
      <c r="G80" s="209"/>
      <c r="H80" s="209"/>
      <c r="I80" s="209"/>
      <c r="J80" s="209"/>
    </row>
    <row r="81" spans="1:10">
      <c r="A81" s="19"/>
      <c r="B81" s="48"/>
      <c r="C81" s="48"/>
      <c r="D81" s="48"/>
      <c r="E81" s="48"/>
      <c r="F81" s="48"/>
      <c r="G81" s="48"/>
      <c r="H81" s="48"/>
      <c r="I81" s="48"/>
      <c r="J81" s="48"/>
    </row>
    <row r="82" spans="1:10">
      <c r="A82" s="18" t="s">
        <v>135</v>
      </c>
      <c r="B82" s="208" t="s">
        <v>136</v>
      </c>
      <c r="C82" s="208"/>
      <c r="D82" s="208"/>
      <c r="E82" s="208"/>
      <c r="F82" s="209"/>
      <c r="G82" s="209"/>
      <c r="H82" s="209"/>
      <c r="I82" s="209"/>
      <c r="J82" s="209"/>
    </row>
    <row r="83" spans="1:10">
      <c r="A83" s="19"/>
      <c r="B83" s="21"/>
      <c r="C83" s="21"/>
      <c r="D83" s="21"/>
      <c r="E83" s="21"/>
      <c r="F83" s="48"/>
      <c r="G83" s="48"/>
      <c r="H83" s="48"/>
      <c r="I83" s="48"/>
      <c r="J83" s="48"/>
    </row>
    <row r="84" spans="1:10" ht="45.75" customHeight="1">
      <c r="A84" s="18" t="s">
        <v>137</v>
      </c>
      <c r="B84" s="212" t="s">
        <v>138</v>
      </c>
      <c r="C84" s="212"/>
      <c r="D84" s="212"/>
      <c r="E84" s="212"/>
      <c r="F84" s="212"/>
      <c r="G84" s="212"/>
      <c r="H84" s="212"/>
      <c r="I84" s="212"/>
      <c r="J84" s="212"/>
    </row>
    <row r="85" spans="1:10">
      <c r="A85" s="19"/>
      <c r="B85" s="48"/>
      <c r="C85" s="48"/>
      <c r="D85" s="48"/>
      <c r="E85" s="48"/>
      <c r="F85" s="48"/>
      <c r="G85" s="48"/>
      <c r="H85" s="48"/>
      <c r="I85" s="48"/>
      <c r="J85" s="48"/>
    </row>
    <row r="86" spans="1:10" ht="68.25" customHeight="1">
      <c r="A86" s="22" t="s">
        <v>139</v>
      </c>
      <c r="B86" s="212" t="s">
        <v>140</v>
      </c>
      <c r="C86" s="212"/>
      <c r="D86" s="212"/>
      <c r="E86" s="212"/>
      <c r="F86" s="213"/>
      <c r="G86" s="213"/>
      <c r="H86" s="213"/>
      <c r="I86" s="213"/>
      <c r="J86" s="213"/>
    </row>
    <row r="87" spans="1:10">
      <c r="A87" s="19"/>
      <c r="B87" s="48"/>
      <c r="C87" s="48"/>
      <c r="D87" s="48"/>
      <c r="E87" s="48"/>
      <c r="F87" s="48"/>
      <c r="G87" s="48"/>
      <c r="H87" s="48"/>
      <c r="I87" s="48"/>
      <c r="J87" s="48"/>
    </row>
    <row r="88" spans="1:10" ht="70.5" customHeight="1">
      <c r="A88" s="18" t="s">
        <v>141</v>
      </c>
      <c r="B88" s="212" t="s">
        <v>142</v>
      </c>
      <c r="C88" s="212"/>
      <c r="D88" s="212"/>
      <c r="E88" s="212"/>
      <c r="F88" s="209"/>
      <c r="G88" s="209"/>
      <c r="H88" s="209"/>
      <c r="I88" s="209"/>
      <c r="J88" s="209"/>
    </row>
    <row r="89" spans="1:10">
      <c r="A89" s="19"/>
      <c r="B89" s="48"/>
      <c r="C89" s="48"/>
      <c r="D89" s="48"/>
      <c r="E89" s="48"/>
      <c r="F89" s="48"/>
      <c r="G89" s="48"/>
      <c r="H89" s="48"/>
      <c r="I89" s="48"/>
      <c r="J89" s="48"/>
    </row>
    <row r="90" spans="1:10" ht="22.5" customHeight="1">
      <c r="A90" s="23" t="s">
        <v>143</v>
      </c>
      <c r="B90" s="208" t="s">
        <v>144</v>
      </c>
      <c r="C90" s="208"/>
      <c r="D90" s="208"/>
      <c r="E90" s="208"/>
      <c r="F90" s="209"/>
      <c r="G90" s="209"/>
      <c r="H90" s="209"/>
      <c r="I90" s="209"/>
      <c r="J90" s="209"/>
    </row>
    <row r="91" spans="1:10">
      <c r="A91" s="19"/>
      <c r="B91" s="48"/>
      <c r="C91" s="48"/>
      <c r="D91" s="48"/>
      <c r="E91" s="48"/>
      <c r="F91" s="48"/>
      <c r="G91" s="48"/>
      <c r="H91" s="48"/>
      <c r="I91" s="48"/>
      <c r="J91" s="48"/>
    </row>
    <row r="92" spans="1:10" ht="22.5" customHeight="1">
      <c r="A92" s="23" t="s">
        <v>145</v>
      </c>
      <c r="B92" s="208" t="s">
        <v>146</v>
      </c>
      <c r="C92" s="208"/>
      <c r="D92" s="208"/>
      <c r="E92" s="208"/>
      <c r="F92" s="209"/>
      <c r="G92" s="209"/>
      <c r="H92" s="209"/>
      <c r="I92" s="209"/>
      <c r="J92" s="209"/>
    </row>
    <row r="93" spans="1:10">
      <c r="A93" s="23"/>
      <c r="B93" s="45"/>
      <c r="C93" s="45"/>
      <c r="D93" s="45"/>
      <c r="E93" s="45"/>
      <c r="F93" s="46"/>
      <c r="G93" s="46"/>
      <c r="H93" s="46"/>
      <c r="I93" s="46"/>
      <c r="J93" s="46"/>
    </row>
    <row r="94" spans="1:10" ht="43.5" customHeight="1">
      <c r="A94" s="23" t="s">
        <v>147</v>
      </c>
      <c r="B94" s="208" t="s">
        <v>148</v>
      </c>
      <c r="C94" s="208"/>
      <c r="D94" s="208"/>
      <c r="E94" s="208"/>
      <c r="F94" s="209"/>
      <c r="G94" s="209"/>
      <c r="H94" s="209"/>
      <c r="I94" s="209"/>
      <c r="J94" s="209"/>
    </row>
  </sheetData>
  <sheetProtection algorithmName="SHA-512" hashValue="b3lfuHjs5mJHLqn+MWT6+SKMNbO+25n2/BQ+9GgIQdn5jj4MKaKl9KIta2x+PNV/zXpZzLHGeKvsNRQGYhNV1A==" saltValue="JGeNVTQynx9ydyT2NOtaaw==" spinCount="100000" sheet="1" objects="1" scenarios="1"/>
  <mergeCells count="12">
    <mergeCell ref="B94:J94"/>
    <mergeCell ref="A73:B73"/>
    <mergeCell ref="B74:J74"/>
    <mergeCell ref="B76:J76"/>
    <mergeCell ref="B78:J78"/>
    <mergeCell ref="B80:J80"/>
    <mergeCell ref="B82:J82"/>
    <mergeCell ref="B84:J84"/>
    <mergeCell ref="B86:J86"/>
    <mergeCell ref="B88:J88"/>
    <mergeCell ref="B90:J90"/>
    <mergeCell ref="B92:J92"/>
  </mergeCells>
  <conditionalFormatting sqref="A43:F52">
    <cfRule type="expression" dxfId="4" priority="5">
      <formula>MOD(ROW(),2)=0</formula>
    </cfRule>
  </conditionalFormatting>
  <conditionalFormatting sqref="A19:F34">
    <cfRule type="expression" dxfId="3" priority="4">
      <formula>MOD(ROW(),2)=0</formula>
    </cfRule>
  </conditionalFormatting>
  <conditionalFormatting sqref="A37:F41">
    <cfRule type="expression" dxfId="2" priority="3">
      <formula>MOD(ROW(),2)=0</formula>
    </cfRule>
  </conditionalFormatting>
  <conditionalFormatting sqref="A54:E63">
    <cfRule type="expression" dxfId="1" priority="2">
      <formula>MOD(ROW(),2)=0</formula>
    </cfRule>
  </conditionalFormatting>
  <conditionalFormatting sqref="A65:G69">
    <cfRule type="expression" dxfId="0" priority="1">
      <formula>MOD(ROW(),2)=0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08FE9-C138-4EBA-8B6F-C9CFD4B356AA}">
  <sheetPr>
    <tabColor rgb="FFFFC000"/>
  </sheetPr>
  <dimension ref="A1:G46"/>
  <sheetViews>
    <sheetView workbookViewId="0">
      <pane xSplit="2" ySplit="4" topLeftCell="C5" activePane="bottomRight" state="frozen"/>
      <selection pane="topRight" activeCell="C1" sqref="C1"/>
      <selection pane="bottomLeft" activeCell="A3" sqref="A3"/>
      <selection pane="bottomRight" activeCell="C9" sqref="C9"/>
    </sheetView>
  </sheetViews>
  <sheetFormatPr defaultRowHeight="15"/>
  <cols>
    <col min="1" max="1" width="28.42578125" style="101" customWidth="1"/>
    <col min="2" max="2" width="16.42578125" style="101" customWidth="1"/>
    <col min="3" max="3" width="76.28515625" style="101" customWidth="1"/>
    <col min="4" max="4" width="13.5703125" style="101" customWidth="1"/>
    <col min="5" max="5" width="11.140625" style="101" bestFit="1" customWidth="1"/>
    <col min="6" max="16384" width="9.140625" style="101"/>
  </cols>
  <sheetData>
    <row r="1" spans="1:6">
      <c r="A1" s="138" t="s">
        <v>253</v>
      </c>
    </row>
    <row r="2" spans="1:6">
      <c r="A2" s="40" t="s">
        <v>229</v>
      </c>
      <c r="C2" s="101">
        <v>2023</v>
      </c>
      <c r="D2" s="101" t="s">
        <v>270</v>
      </c>
    </row>
    <row r="3" spans="1:6">
      <c r="A3" s="40" t="s">
        <v>257</v>
      </c>
      <c r="C3" s="146">
        <v>45107</v>
      </c>
    </row>
    <row r="4" spans="1:6">
      <c r="A4" s="135" t="s">
        <v>223</v>
      </c>
      <c r="B4" s="135" t="s">
        <v>224</v>
      </c>
      <c r="C4" s="135" t="s">
        <v>225</v>
      </c>
      <c r="D4" s="135" t="s">
        <v>226</v>
      </c>
    </row>
    <row r="5" spans="1:6">
      <c r="A5" s="101" t="s">
        <v>254</v>
      </c>
      <c r="C5" s="101" t="s">
        <v>255</v>
      </c>
    </row>
    <row r="6" spans="1:6">
      <c r="A6" s="101" t="s">
        <v>227</v>
      </c>
      <c r="B6" s="101" t="s">
        <v>228</v>
      </c>
      <c r="C6" s="133" t="s">
        <v>395</v>
      </c>
      <c r="D6" s="101" t="s">
        <v>229</v>
      </c>
    </row>
    <row r="7" spans="1:6" ht="39">
      <c r="A7" s="101" t="s">
        <v>227</v>
      </c>
      <c r="B7" s="101" t="s">
        <v>230</v>
      </c>
      <c r="C7" s="136" t="s">
        <v>411</v>
      </c>
      <c r="D7" s="101" t="s">
        <v>231</v>
      </c>
    </row>
    <row r="8" spans="1:6">
      <c r="A8" s="101" t="s">
        <v>227</v>
      </c>
      <c r="B8" s="101" t="s">
        <v>256</v>
      </c>
      <c r="C8" s="133" t="str">
        <f>CONCATENATE("Your employer contributions from 7/1/2022 through ",(TEXT(C3,"MM/DD/YYYY")))</f>
        <v>Your employer contributions from 7/1/2022 through 06/30/2023</v>
      </c>
      <c r="D8" s="101" t="s">
        <v>229</v>
      </c>
    </row>
    <row r="9" spans="1:6">
      <c r="A9" s="101" t="s">
        <v>227</v>
      </c>
      <c r="B9" s="101" t="s">
        <v>281</v>
      </c>
      <c r="C9" s="185" t="s">
        <v>282</v>
      </c>
    </row>
    <row r="10" spans="1:6">
      <c r="A10" s="101" t="s">
        <v>232</v>
      </c>
      <c r="B10" s="101" t="s">
        <v>258</v>
      </c>
      <c r="C10" s="40" t="s">
        <v>233</v>
      </c>
      <c r="D10" s="101" t="s">
        <v>234</v>
      </c>
    </row>
    <row r="11" spans="1:6">
      <c r="A11" s="101" t="s">
        <v>232</v>
      </c>
      <c r="B11" s="101" t="s">
        <v>259</v>
      </c>
      <c r="C11" s="101" t="s">
        <v>412</v>
      </c>
      <c r="D11" s="101" t="s">
        <v>235</v>
      </c>
    </row>
    <row r="12" spans="1:6">
      <c r="A12" s="101" t="s">
        <v>232</v>
      </c>
      <c r="B12" s="101" t="s">
        <v>260</v>
      </c>
      <c r="C12" s="101" t="s">
        <v>396</v>
      </c>
      <c r="D12" s="101" t="s">
        <v>236</v>
      </c>
    </row>
    <row r="13" spans="1:6">
      <c r="A13" s="101" t="s">
        <v>232</v>
      </c>
      <c r="B13" s="101" t="s">
        <v>261</v>
      </c>
      <c r="C13" s="137">
        <v>2023</v>
      </c>
      <c r="D13" s="40" t="s">
        <v>242</v>
      </c>
      <c r="E13" s="138"/>
      <c r="F13" s="138"/>
    </row>
    <row r="14" spans="1:6">
      <c r="A14" s="101" t="s">
        <v>232</v>
      </c>
      <c r="B14" s="101" t="s">
        <v>262</v>
      </c>
      <c r="C14" s="40" t="s">
        <v>263</v>
      </c>
      <c r="D14" s="101" t="s">
        <v>237</v>
      </c>
    </row>
    <row r="15" spans="1:6">
      <c r="A15" s="101" t="s">
        <v>232</v>
      </c>
      <c r="B15" s="101" t="s">
        <v>264</v>
      </c>
      <c r="C15" s="40" t="s">
        <v>402</v>
      </c>
      <c r="D15" s="101" t="s">
        <v>238</v>
      </c>
    </row>
    <row r="16" spans="1:6">
      <c r="A16" s="101" t="s">
        <v>232</v>
      </c>
      <c r="B16" s="101" t="s">
        <v>265</v>
      </c>
      <c r="C16" s="40" t="s">
        <v>403</v>
      </c>
      <c r="D16" s="101" t="s">
        <v>239</v>
      </c>
    </row>
    <row r="17" spans="1:7">
      <c r="A17" s="101" t="s">
        <v>232</v>
      </c>
      <c r="B17" s="101" t="s">
        <v>266</v>
      </c>
      <c r="C17" s="186">
        <v>-9353000</v>
      </c>
      <c r="D17" s="187" t="s">
        <v>401</v>
      </c>
      <c r="E17" s="3"/>
      <c r="F17" s="3"/>
      <c r="G17" s="3"/>
    </row>
    <row r="18" spans="1:7">
      <c r="A18" s="101" t="s">
        <v>232</v>
      </c>
      <c r="B18" s="101" t="s">
        <v>267</v>
      </c>
      <c r="C18" s="186">
        <v>-16513000</v>
      </c>
      <c r="D18" s="187" t="s">
        <v>401</v>
      </c>
      <c r="E18" s="3"/>
      <c r="F18" s="3"/>
      <c r="G18" s="3"/>
    </row>
    <row r="19" spans="1:7">
      <c r="A19" s="101" t="s">
        <v>240</v>
      </c>
      <c r="C19" s="40" t="s">
        <v>283</v>
      </c>
      <c r="D19" s="187" t="s">
        <v>284</v>
      </c>
    </row>
    <row r="20" spans="1:7">
      <c r="A20" s="101" t="s">
        <v>404</v>
      </c>
      <c r="B20" s="101" t="s">
        <v>241</v>
      </c>
      <c r="C20" s="137" t="s">
        <v>407</v>
      </c>
      <c r="D20" s="101" t="s">
        <v>245</v>
      </c>
    </row>
    <row r="21" spans="1:7">
      <c r="A21" s="101" t="s">
        <v>268</v>
      </c>
      <c r="C21" s="40" t="s">
        <v>243</v>
      </c>
    </row>
    <row r="22" spans="1:7">
      <c r="A22" s="101" t="s">
        <v>391</v>
      </c>
      <c r="B22" s="101" t="s">
        <v>244</v>
      </c>
      <c r="C22" s="40" t="s">
        <v>408</v>
      </c>
      <c r="D22" s="101" t="s">
        <v>245</v>
      </c>
    </row>
    <row r="23" spans="1:7">
      <c r="A23" s="101" t="s">
        <v>269</v>
      </c>
      <c r="B23" s="101" t="s">
        <v>246</v>
      </c>
      <c r="C23" s="40" t="s">
        <v>392</v>
      </c>
      <c r="D23" s="101" t="s">
        <v>242</v>
      </c>
    </row>
    <row r="24" spans="1:7">
      <c r="A24" s="101" t="s">
        <v>227</v>
      </c>
      <c r="B24" s="101" t="s">
        <v>274</v>
      </c>
      <c r="C24" s="101" t="s">
        <v>275</v>
      </c>
    </row>
    <row r="25" spans="1:7">
      <c r="C25" s="40"/>
      <c r="D25" s="142" t="s">
        <v>413</v>
      </c>
      <c r="E25" s="142" t="s">
        <v>413</v>
      </c>
    </row>
    <row r="26" spans="1:7">
      <c r="A26" s="101" t="s">
        <v>247</v>
      </c>
      <c r="B26" s="143"/>
      <c r="C26" s="40" t="s">
        <v>248</v>
      </c>
      <c r="D26" s="142">
        <v>2023</v>
      </c>
      <c r="E26" s="142">
        <v>2022</v>
      </c>
    </row>
    <row r="27" spans="1:7">
      <c r="B27" s="140"/>
      <c r="C27" s="40" t="s">
        <v>249</v>
      </c>
      <c r="D27" s="142">
        <v>2022</v>
      </c>
      <c r="E27" s="142">
        <v>2021</v>
      </c>
    </row>
    <row r="28" spans="1:7">
      <c r="B28" s="139"/>
      <c r="C28" s="40" t="s">
        <v>250</v>
      </c>
      <c r="D28" s="142">
        <v>2021</v>
      </c>
      <c r="E28" s="142">
        <v>2020</v>
      </c>
    </row>
    <row r="29" spans="1:7" customFormat="1"/>
    <row r="30" spans="1:7" customFormat="1"/>
    <row r="31" spans="1:7" customFormat="1"/>
    <row r="32" spans="1:7" customFormat="1"/>
    <row r="33" spans="1:3" customFormat="1"/>
    <row r="34" spans="1:3" customFormat="1"/>
    <row r="35" spans="1:3" customFormat="1"/>
    <row r="36" spans="1:3" customFormat="1" ht="17.25" customHeight="1"/>
    <row r="37" spans="1:3" customFormat="1"/>
    <row r="38" spans="1:3" customFormat="1"/>
    <row r="39" spans="1:3" customFormat="1"/>
    <row r="40" spans="1:3" customFormat="1"/>
    <row r="41" spans="1:3" customFormat="1"/>
    <row r="42" spans="1:3" customFormat="1"/>
    <row r="43" spans="1:3">
      <c r="C43" s="40"/>
    </row>
    <row r="44" spans="1:3">
      <c r="C44" s="40"/>
    </row>
    <row r="45" spans="1:3">
      <c r="C45" s="40"/>
    </row>
    <row r="46" spans="1:3" ht="45">
      <c r="A46" s="101" t="s">
        <v>251</v>
      </c>
      <c r="B46" s="144" t="s">
        <v>152</v>
      </c>
      <c r="C46" s="145" t="s">
        <v>252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67C3-6B89-469B-BF25-C41575D20277}">
  <dimension ref="A1:Y121"/>
  <sheetViews>
    <sheetView zoomScale="96" zoomScaleNormal="96" workbookViewId="0">
      <pane xSplit="1" ySplit="6" topLeftCell="D7" activePane="bottomRight" state="frozen"/>
      <selection activeCell="G50" activeCellId="1" sqref="C8 G50"/>
      <selection pane="topRight" activeCell="G50" activeCellId="1" sqref="C8 G50"/>
      <selection pane="bottomLeft" activeCell="G50" activeCellId="1" sqref="C8 G50"/>
      <selection pane="bottomRight" activeCell="T3" sqref="T3"/>
    </sheetView>
  </sheetViews>
  <sheetFormatPr defaultRowHeight="15"/>
  <cols>
    <col min="1" max="1" width="30.85546875" style="101" customWidth="1"/>
    <col min="2" max="2" width="12.140625" style="101" customWidth="1"/>
    <col min="3" max="3" width="14.42578125" style="101" customWidth="1"/>
    <col min="4" max="4" width="16" style="101" bestFit="1" customWidth="1"/>
    <col min="5" max="5" width="3.42578125" style="101" customWidth="1"/>
    <col min="6" max="6" width="16.28515625" style="101" customWidth="1"/>
    <col min="7" max="7" width="15.7109375" style="101" customWidth="1"/>
    <col min="8" max="8" width="15.85546875" style="101" customWidth="1"/>
    <col min="9" max="9" width="14.85546875" style="101" customWidth="1"/>
    <col min="10" max="10" width="3.28515625" style="101" customWidth="1"/>
    <col min="11" max="11" width="18.28515625" style="101" customWidth="1"/>
    <col min="12" max="12" width="15.7109375" style="101" customWidth="1"/>
    <col min="13" max="13" width="14" style="101" bestFit="1" customWidth="1"/>
    <col min="14" max="14" width="15.7109375" style="101" customWidth="1"/>
    <col min="15" max="15" width="3.28515625" style="101" customWidth="1"/>
    <col min="16" max="16" width="14.140625" style="101" customWidth="1"/>
    <col min="17" max="17" width="19.140625" style="101" customWidth="1"/>
    <col min="18" max="18" width="15.140625" style="101" customWidth="1"/>
    <col min="19" max="19" width="2.7109375" style="101" customWidth="1"/>
    <col min="20" max="20" width="15.28515625" style="101" bestFit="1" customWidth="1"/>
    <col min="21" max="21" width="16" style="101" bestFit="1" customWidth="1"/>
    <col min="22" max="24" width="9.140625" style="101"/>
    <col min="25" max="25" width="13.42578125" style="101" bestFit="1" customWidth="1"/>
    <col min="26" max="16384" width="9.140625" style="101"/>
  </cols>
  <sheetData>
    <row r="1" spans="1:25">
      <c r="A1" s="164" t="s">
        <v>407</v>
      </c>
      <c r="B1" s="163">
        <v>0</v>
      </c>
      <c r="C1" s="163">
        <v>0</v>
      </c>
      <c r="D1" s="166"/>
      <c r="E1" s="103"/>
      <c r="F1" s="166">
        <v>0</v>
      </c>
      <c r="G1" s="166">
        <v>0</v>
      </c>
      <c r="H1" s="166">
        <v>0</v>
      </c>
      <c r="I1" s="166"/>
      <c r="J1" s="103"/>
      <c r="K1" s="166"/>
      <c r="L1" s="166"/>
      <c r="M1" s="166">
        <v>0</v>
      </c>
      <c r="N1" s="166"/>
      <c r="O1" s="103"/>
      <c r="P1" s="166"/>
      <c r="Q1" s="166"/>
      <c r="R1" s="166">
        <v>0</v>
      </c>
      <c r="S1" s="166"/>
      <c r="T1" s="166"/>
      <c r="U1" s="166"/>
    </row>
    <row r="2" spans="1:25">
      <c r="A2" s="164" t="s">
        <v>207</v>
      </c>
      <c r="B2" s="162">
        <v>1.0000000000000002</v>
      </c>
      <c r="C2" s="162">
        <v>1</v>
      </c>
      <c r="D2" s="166">
        <f>SUM(D7:D107)</f>
        <v>-13239997.351999998</v>
      </c>
      <c r="E2" s="103"/>
      <c r="F2" s="166">
        <f>SUM(F7:F107)</f>
        <v>102002</v>
      </c>
      <c r="G2" s="166">
        <f>SUM(G8:G107)</f>
        <v>5502997</v>
      </c>
      <c r="H2" s="166">
        <f t="shared" ref="H2:I2" si="0">SUM(H7:H107)</f>
        <v>701004</v>
      </c>
      <c r="I2" s="166">
        <f t="shared" si="0"/>
        <v>727906</v>
      </c>
      <c r="J2" s="103"/>
      <c r="K2" s="166">
        <f t="shared" ref="K2:L2" si="1">SUM(K7:K107)</f>
        <v>239996</v>
      </c>
      <c r="L2" s="166">
        <f t="shared" si="1"/>
        <v>0</v>
      </c>
      <c r="M2" s="166">
        <v>0</v>
      </c>
      <c r="N2" s="166">
        <f t="shared" ref="N2:U2" si="2">SUM(N7:N107)</f>
        <v>727913</v>
      </c>
      <c r="O2" s="166"/>
      <c r="P2" s="166">
        <f t="shared" si="2"/>
        <v>2367002</v>
      </c>
      <c r="Q2" s="166">
        <f t="shared" si="2"/>
        <v>-40</v>
      </c>
      <c r="R2" s="166">
        <f t="shared" si="2"/>
        <v>2366962</v>
      </c>
      <c r="S2" s="166"/>
      <c r="T2" s="166">
        <f t="shared" si="2"/>
        <v>-9352999.9999999981</v>
      </c>
      <c r="U2" s="166">
        <f t="shared" si="2"/>
        <v>-16512999.999999996</v>
      </c>
    </row>
    <row r="3" spans="1:25">
      <c r="A3" s="195"/>
      <c r="B3" s="162">
        <v>1</v>
      </c>
      <c r="C3" s="162">
        <v>1</v>
      </c>
      <c r="D3" s="177">
        <v>-13239997</v>
      </c>
      <c r="E3" s="103"/>
      <c r="F3" s="177">
        <v>102002</v>
      </c>
      <c r="G3" s="177">
        <v>5502997</v>
      </c>
      <c r="H3" s="194">
        <v>701004</v>
      </c>
      <c r="I3" s="177">
        <v>727906</v>
      </c>
      <c r="J3" s="177"/>
      <c r="K3" s="177">
        <v>239996</v>
      </c>
      <c r="L3" s="177">
        <v>0</v>
      </c>
      <c r="M3" s="177">
        <v>0</v>
      </c>
      <c r="N3" s="194">
        <v>727913</v>
      </c>
      <c r="O3" s="177"/>
      <c r="P3" s="194">
        <v>2367002</v>
      </c>
      <c r="Q3" s="177">
        <v>-40</v>
      </c>
      <c r="R3" s="194">
        <v>2366962</v>
      </c>
      <c r="S3" s="177"/>
      <c r="T3" s="193">
        <v>-9353000</v>
      </c>
      <c r="U3" s="193">
        <v>-16513000</v>
      </c>
      <c r="V3" s="178"/>
      <c r="W3" s="9"/>
      <c r="X3" s="179"/>
      <c r="Y3" s="179"/>
    </row>
    <row r="4" spans="1:25">
      <c r="A4" s="103"/>
      <c r="B4" s="162"/>
      <c r="C4" s="162"/>
      <c r="D4" s="166"/>
      <c r="E4" s="103"/>
      <c r="F4" s="103"/>
      <c r="G4" s="103"/>
      <c r="H4" s="103"/>
      <c r="I4" s="103"/>
      <c r="J4" s="103"/>
      <c r="K4" s="103"/>
      <c r="L4" s="103"/>
      <c r="M4" s="103"/>
      <c r="N4" s="103"/>
      <c r="O4" s="103"/>
      <c r="P4" s="103"/>
      <c r="Q4" s="103"/>
      <c r="R4" s="103"/>
      <c r="S4" s="103"/>
    </row>
    <row r="5" spans="1:25">
      <c r="F5" s="104" t="s">
        <v>2</v>
      </c>
      <c r="G5" s="104"/>
      <c r="H5" s="104"/>
      <c r="I5" s="104"/>
      <c r="K5" s="104" t="s">
        <v>3</v>
      </c>
      <c r="L5" s="104"/>
      <c r="M5" s="104"/>
      <c r="N5" s="104"/>
      <c r="P5" s="104" t="s">
        <v>4</v>
      </c>
      <c r="Q5" s="104"/>
      <c r="R5" s="104"/>
      <c r="S5" s="121" t="s">
        <v>208</v>
      </c>
    </row>
    <row r="6" spans="1:25" ht="157.5" customHeight="1">
      <c r="A6" s="106" t="s">
        <v>171</v>
      </c>
      <c r="B6" s="106" t="s">
        <v>151</v>
      </c>
      <c r="C6" s="106" t="s">
        <v>152</v>
      </c>
      <c r="D6" s="106" t="s">
        <v>217</v>
      </c>
      <c r="E6" s="106"/>
      <c r="F6" s="106" t="s">
        <v>5</v>
      </c>
      <c r="G6" s="106" t="s">
        <v>6</v>
      </c>
      <c r="H6" s="106" t="s">
        <v>7</v>
      </c>
      <c r="I6" s="106" t="s">
        <v>8</v>
      </c>
      <c r="J6" s="106"/>
      <c r="K6" s="106" t="s">
        <v>5</v>
      </c>
      <c r="L6" s="106" t="s">
        <v>209</v>
      </c>
      <c r="M6" s="106" t="s">
        <v>7</v>
      </c>
      <c r="N6" s="106" t="s">
        <v>8</v>
      </c>
      <c r="O6" s="106"/>
      <c r="P6" s="106" t="s">
        <v>9</v>
      </c>
      <c r="Q6" s="106" t="s">
        <v>10</v>
      </c>
      <c r="R6" s="106" t="s">
        <v>11</v>
      </c>
      <c r="S6" s="106"/>
      <c r="T6" s="144" t="s">
        <v>393</v>
      </c>
      <c r="U6" s="144" t="s">
        <v>394</v>
      </c>
    </row>
    <row r="7" spans="1:25">
      <c r="A7" s="107" t="s">
        <v>205</v>
      </c>
      <c r="B7" s="122"/>
      <c r="C7" s="122">
        <v>0</v>
      </c>
      <c r="D7" s="122">
        <v>0</v>
      </c>
      <c r="E7" s="122"/>
      <c r="F7" s="122">
        <v>0</v>
      </c>
      <c r="G7" s="122">
        <v>0</v>
      </c>
      <c r="H7" s="122">
        <v>0</v>
      </c>
      <c r="I7" s="122">
        <v>0</v>
      </c>
      <c r="J7" s="122"/>
      <c r="K7" s="122">
        <v>0</v>
      </c>
      <c r="L7" s="122">
        <v>0</v>
      </c>
      <c r="M7" s="122">
        <v>0</v>
      </c>
      <c r="N7" s="122">
        <v>0</v>
      </c>
      <c r="O7" s="122"/>
      <c r="P7" s="122">
        <v>0</v>
      </c>
      <c r="Q7" s="122">
        <v>0</v>
      </c>
      <c r="R7" s="122">
        <v>0</v>
      </c>
      <c r="S7" s="122"/>
    </row>
    <row r="8" spans="1:25">
      <c r="A8" s="137" t="s">
        <v>24</v>
      </c>
      <c r="B8" s="118">
        <v>1.5839200000000001E-2</v>
      </c>
      <c r="C8" s="118">
        <v>1.49883E-2</v>
      </c>
      <c r="D8" s="119">
        <v>-209711.008</v>
      </c>
      <c r="E8" s="165"/>
      <c r="F8" s="119">
        <v>1616</v>
      </c>
      <c r="G8" s="119">
        <v>87163</v>
      </c>
      <c r="H8" s="119">
        <v>11103</v>
      </c>
      <c r="I8" s="119">
        <v>1524</v>
      </c>
      <c r="J8" s="109"/>
      <c r="K8" s="119">
        <v>3801</v>
      </c>
      <c r="L8" s="119">
        <v>0</v>
      </c>
      <c r="M8" s="119">
        <v>0</v>
      </c>
      <c r="N8" s="119">
        <v>11644</v>
      </c>
      <c r="O8" s="109"/>
      <c r="P8" s="119">
        <v>37491</v>
      </c>
      <c r="Q8" s="119">
        <v>-3117</v>
      </c>
      <c r="R8" s="119">
        <v>34374</v>
      </c>
      <c r="S8" s="119"/>
      <c r="T8" s="119">
        <v>-148144.03760000001</v>
      </c>
      <c r="U8" s="119">
        <v>-261552.70960000003</v>
      </c>
    </row>
    <row r="9" spans="1:25">
      <c r="A9" s="137" t="s">
        <v>25</v>
      </c>
      <c r="B9" s="118">
        <v>2.8690999999999999E-3</v>
      </c>
      <c r="C9" s="118">
        <v>2.7344000000000001E-3</v>
      </c>
      <c r="D9" s="119">
        <v>-37986.883999999998</v>
      </c>
      <c r="E9" s="165"/>
      <c r="F9" s="119">
        <v>293</v>
      </c>
      <c r="G9" s="119">
        <v>15789</v>
      </c>
      <c r="H9" s="119">
        <v>2011</v>
      </c>
      <c r="I9" s="119">
        <v>0</v>
      </c>
      <c r="J9" s="109"/>
      <c r="K9" s="119">
        <v>689</v>
      </c>
      <c r="L9" s="119">
        <v>0</v>
      </c>
      <c r="M9" s="102">
        <v>0</v>
      </c>
      <c r="N9" s="119">
        <v>2145</v>
      </c>
      <c r="O9" s="109"/>
      <c r="P9" s="119">
        <v>6791</v>
      </c>
      <c r="Q9" s="119">
        <v>-607</v>
      </c>
      <c r="R9" s="119">
        <v>6184</v>
      </c>
      <c r="S9" s="102"/>
      <c r="T9" s="119">
        <v>-26834.692299999999</v>
      </c>
      <c r="U9" s="119">
        <v>-47377.448299999996</v>
      </c>
    </row>
    <row r="10" spans="1:25">
      <c r="A10" s="137" t="s">
        <v>26</v>
      </c>
      <c r="B10" s="118">
        <v>1.5079E-3</v>
      </c>
      <c r="C10" s="118">
        <v>1.5506999999999999E-3</v>
      </c>
      <c r="D10" s="119">
        <v>-19964.595999999998</v>
      </c>
      <c r="E10" s="165"/>
      <c r="F10" s="119">
        <v>154</v>
      </c>
      <c r="G10" s="119">
        <v>8298</v>
      </c>
      <c r="H10" s="119">
        <v>1057</v>
      </c>
      <c r="I10" s="119">
        <v>586</v>
      </c>
      <c r="J10" s="109"/>
      <c r="K10" s="119">
        <v>362</v>
      </c>
      <c r="L10" s="119">
        <v>0</v>
      </c>
      <c r="M10" s="102">
        <v>0</v>
      </c>
      <c r="N10" s="119">
        <v>164</v>
      </c>
      <c r="O10" s="109"/>
      <c r="P10" s="119">
        <v>3569</v>
      </c>
      <c r="Q10" s="119">
        <v>-139</v>
      </c>
      <c r="R10" s="119">
        <v>3430</v>
      </c>
      <c r="S10" s="102"/>
      <c r="T10" s="119">
        <v>-14103.3887</v>
      </c>
      <c r="U10" s="119">
        <v>-24899.952699999998</v>
      </c>
    </row>
    <row r="11" spans="1:25">
      <c r="A11" s="137" t="s">
        <v>27</v>
      </c>
      <c r="B11" s="118">
        <v>1.4764000000000001E-3</v>
      </c>
      <c r="C11" s="118">
        <v>1.3821E-3</v>
      </c>
      <c r="D11" s="119">
        <v>-19547.536</v>
      </c>
      <c r="E11" s="165"/>
      <c r="F11" s="119">
        <v>151</v>
      </c>
      <c r="G11" s="119">
        <v>8125</v>
      </c>
      <c r="H11" s="119">
        <v>1035</v>
      </c>
      <c r="I11" s="119">
        <v>1382</v>
      </c>
      <c r="J11" s="109"/>
      <c r="K11" s="119">
        <v>354</v>
      </c>
      <c r="L11" s="119">
        <v>0</v>
      </c>
      <c r="M11" s="102">
        <v>0</v>
      </c>
      <c r="N11" s="119">
        <v>1290</v>
      </c>
      <c r="O11" s="109"/>
      <c r="P11" s="119">
        <v>3495</v>
      </c>
      <c r="Q11" s="119">
        <v>1345</v>
      </c>
      <c r="R11" s="119">
        <v>4840</v>
      </c>
      <c r="S11" s="102"/>
      <c r="T11" s="119">
        <v>-13808.769200000001</v>
      </c>
      <c r="U11" s="119">
        <v>-24379.7932</v>
      </c>
    </row>
    <row r="12" spans="1:25">
      <c r="A12" s="137" t="s">
        <v>28</v>
      </c>
      <c r="B12" s="118">
        <v>3.3722000000000001E-3</v>
      </c>
      <c r="C12" s="118">
        <v>3.2477000000000001E-3</v>
      </c>
      <c r="D12" s="119">
        <v>-44647.928</v>
      </c>
      <c r="E12" s="165"/>
      <c r="F12" s="119">
        <v>344</v>
      </c>
      <c r="G12" s="119">
        <v>18557</v>
      </c>
      <c r="H12" s="119">
        <v>2364</v>
      </c>
      <c r="I12" s="119">
        <v>415</v>
      </c>
      <c r="J12" s="109"/>
      <c r="K12" s="119">
        <v>809</v>
      </c>
      <c r="L12" s="119">
        <v>0</v>
      </c>
      <c r="M12" s="102">
        <v>0</v>
      </c>
      <c r="N12" s="119">
        <v>1704</v>
      </c>
      <c r="O12" s="109"/>
      <c r="P12" s="119">
        <v>7982</v>
      </c>
      <c r="Q12" s="119">
        <v>-137</v>
      </c>
      <c r="R12" s="119">
        <v>7845</v>
      </c>
      <c r="S12" s="102"/>
      <c r="T12" s="119">
        <v>-31540.186600000001</v>
      </c>
      <c r="U12" s="119">
        <v>-55685.138599999998</v>
      </c>
    </row>
    <row r="13" spans="1:25">
      <c r="A13" s="137" t="s">
        <v>29</v>
      </c>
      <c r="B13" s="118">
        <v>3.6754999999999999E-3</v>
      </c>
      <c r="C13" s="118">
        <v>3.3882000000000001E-3</v>
      </c>
      <c r="D13" s="119">
        <v>-48663.62</v>
      </c>
      <c r="E13" s="165"/>
      <c r="F13" s="119">
        <v>375</v>
      </c>
      <c r="G13" s="119">
        <v>20226</v>
      </c>
      <c r="H13" s="119">
        <v>2577</v>
      </c>
      <c r="I13" s="119">
        <v>752</v>
      </c>
      <c r="J13" s="109"/>
      <c r="K13" s="119">
        <v>882</v>
      </c>
      <c r="L13" s="119">
        <v>0</v>
      </c>
      <c r="M13" s="102">
        <v>0</v>
      </c>
      <c r="N13" s="119">
        <v>3932</v>
      </c>
      <c r="O13" s="109"/>
      <c r="P13" s="119">
        <v>8700</v>
      </c>
      <c r="Q13" s="119">
        <v>986</v>
      </c>
      <c r="R13" s="119">
        <v>9686</v>
      </c>
      <c r="S13" s="102"/>
      <c r="T13" s="119">
        <v>-34376.951500000003</v>
      </c>
      <c r="U13" s="119">
        <v>-60693.531499999997</v>
      </c>
    </row>
    <row r="14" spans="1:25">
      <c r="A14" s="137" t="s">
        <v>30</v>
      </c>
      <c r="B14" s="118">
        <v>4.0854000000000003E-3</v>
      </c>
      <c r="C14" s="118">
        <v>3.7810999999999999E-3</v>
      </c>
      <c r="D14" s="119">
        <v>-54090.696000000004</v>
      </c>
      <c r="E14" s="165"/>
      <c r="F14" s="119">
        <v>417</v>
      </c>
      <c r="G14" s="119">
        <v>22482</v>
      </c>
      <c r="H14" s="119">
        <v>2864</v>
      </c>
      <c r="I14" s="119">
        <v>1785</v>
      </c>
      <c r="J14" s="109"/>
      <c r="K14" s="119">
        <v>980</v>
      </c>
      <c r="L14" s="119">
        <v>0</v>
      </c>
      <c r="M14" s="102">
        <v>0</v>
      </c>
      <c r="N14" s="119">
        <v>4164</v>
      </c>
      <c r="O14" s="109"/>
      <c r="P14" s="119">
        <v>9670</v>
      </c>
      <c r="Q14" s="119">
        <v>2364</v>
      </c>
      <c r="R14" s="119">
        <v>12034</v>
      </c>
      <c r="S14" s="102"/>
      <c r="T14" s="119">
        <v>-38210.746200000001</v>
      </c>
      <c r="U14" s="119">
        <v>-67462.210200000001</v>
      </c>
    </row>
    <row r="15" spans="1:25">
      <c r="A15" s="137" t="s">
        <v>31</v>
      </c>
      <c r="B15" s="118">
        <v>1.0074000000000001E-3</v>
      </c>
      <c r="C15" s="118">
        <v>8.6510000000000005E-4</v>
      </c>
      <c r="D15" s="119">
        <v>-13337.976000000001</v>
      </c>
      <c r="E15" s="165"/>
      <c r="F15" s="119">
        <v>103</v>
      </c>
      <c r="G15" s="119">
        <v>5544</v>
      </c>
      <c r="H15" s="119">
        <v>706</v>
      </c>
      <c r="I15" s="119">
        <v>97</v>
      </c>
      <c r="J15" s="109"/>
      <c r="K15" s="119">
        <v>242</v>
      </c>
      <c r="L15" s="119">
        <v>0</v>
      </c>
      <c r="M15" s="102">
        <v>0</v>
      </c>
      <c r="N15" s="119">
        <v>1948</v>
      </c>
      <c r="O15" s="109"/>
      <c r="P15" s="119">
        <v>2385</v>
      </c>
      <c r="Q15" s="119">
        <v>662</v>
      </c>
      <c r="R15" s="119">
        <v>3047</v>
      </c>
      <c r="S15" s="102"/>
      <c r="T15" s="119">
        <v>-9422.2122000000018</v>
      </c>
      <c r="U15" s="119">
        <v>-16635.196200000002</v>
      </c>
    </row>
    <row r="16" spans="1:25">
      <c r="A16" s="137" t="s">
        <v>32</v>
      </c>
      <c r="B16" s="118">
        <v>2.0960000000000002E-3</v>
      </c>
      <c r="C16" s="118">
        <v>1.957E-3</v>
      </c>
      <c r="D16" s="119">
        <v>-27751.040000000005</v>
      </c>
      <c r="E16" s="165"/>
      <c r="F16" s="119">
        <v>214</v>
      </c>
      <c r="G16" s="119">
        <v>11534</v>
      </c>
      <c r="H16" s="119">
        <v>1469</v>
      </c>
      <c r="I16" s="119">
        <v>1284</v>
      </c>
      <c r="J16" s="109"/>
      <c r="K16" s="119">
        <v>503</v>
      </c>
      <c r="L16" s="119">
        <v>0</v>
      </c>
      <c r="M16" s="102">
        <v>0</v>
      </c>
      <c r="N16" s="119">
        <v>1902</v>
      </c>
      <c r="O16" s="109"/>
      <c r="P16" s="119">
        <v>4961</v>
      </c>
      <c r="Q16" s="119">
        <v>1607</v>
      </c>
      <c r="R16" s="119">
        <v>6568</v>
      </c>
      <c r="S16" s="102"/>
      <c r="T16" s="119">
        <v>-19603.888000000003</v>
      </c>
      <c r="U16" s="119">
        <v>-34611.248000000007</v>
      </c>
    </row>
    <row r="17" spans="1:21">
      <c r="A17" s="137" t="s">
        <v>33</v>
      </c>
      <c r="B17" s="118">
        <v>2.40451E-2</v>
      </c>
      <c r="C17" s="118">
        <v>2.5436E-2</v>
      </c>
      <c r="D17" s="119">
        <v>-318357.12400000001</v>
      </c>
      <c r="E17" s="165"/>
      <c r="F17" s="119">
        <v>2453</v>
      </c>
      <c r="G17" s="119">
        <v>132320</v>
      </c>
      <c r="H17" s="119">
        <v>16856</v>
      </c>
      <c r="I17" s="119">
        <v>19034</v>
      </c>
      <c r="J17" s="109"/>
      <c r="K17" s="119">
        <v>5771</v>
      </c>
      <c r="L17" s="119">
        <v>0</v>
      </c>
      <c r="M17" s="102">
        <v>0</v>
      </c>
      <c r="N17" s="119">
        <v>17968</v>
      </c>
      <c r="O17" s="109"/>
      <c r="P17" s="119">
        <v>56915</v>
      </c>
      <c r="Q17" s="119">
        <v>-2308</v>
      </c>
      <c r="R17" s="119">
        <v>54607</v>
      </c>
      <c r="S17" s="102"/>
      <c r="T17" s="119">
        <v>-224893.82029999999</v>
      </c>
      <c r="U17" s="119">
        <v>-397056.73629999999</v>
      </c>
    </row>
    <row r="18" spans="1:21">
      <c r="A18" s="137" t="s">
        <v>34</v>
      </c>
      <c r="B18" s="118">
        <v>2.9773399999999998E-2</v>
      </c>
      <c r="C18" s="118">
        <v>3.0314600000000001E-2</v>
      </c>
      <c r="D18" s="119">
        <v>-394199.81599999999</v>
      </c>
      <c r="E18" s="165"/>
      <c r="F18" s="119">
        <v>3037</v>
      </c>
      <c r="G18" s="119">
        <v>163843</v>
      </c>
      <c r="H18" s="119">
        <v>20871</v>
      </c>
      <c r="I18" s="119">
        <v>11532</v>
      </c>
      <c r="J18" s="109"/>
      <c r="K18" s="119">
        <v>7146</v>
      </c>
      <c r="L18" s="119">
        <v>0</v>
      </c>
      <c r="M18" s="102">
        <v>0</v>
      </c>
      <c r="N18" s="119">
        <v>0</v>
      </c>
      <c r="O18" s="109"/>
      <c r="P18" s="119">
        <v>70474</v>
      </c>
      <c r="Q18" s="119">
        <v>9083</v>
      </c>
      <c r="R18" s="119">
        <v>79557</v>
      </c>
      <c r="S18" s="102"/>
      <c r="T18" s="119">
        <v>-278470.6102</v>
      </c>
      <c r="U18" s="119">
        <v>-491648.15419999999</v>
      </c>
    </row>
    <row r="19" spans="1:21">
      <c r="A19" s="137" t="s">
        <v>35</v>
      </c>
      <c r="B19" s="118">
        <v>6.6635000000000002E-3</v>
      </c>
      <c r="C19" s="118">
        <v>6.0743000000000004E-3</v>
      </c>
      <c r="D19" s="119">
        <v>-88224.74</v>
      </c>
      <c r="E19" s="165"/>
      <c r="F19" s="119">
        <v>680</v>
      </c>
      <c r="G19" s="119">
        <v>36669</v>
      </c>
      <c r="H19" s="119">
        <v>4671</v>
      </c>
      <c r="I19" s="119">
        <v>1982</v>
      </c>
      <c r="J19" s="109"/>
      <c r="K19" s="119">
        <v>1599</v>
      </c>
      <c r="L19" s="119">
        <v>0</v>
      </c>
      <c r="M19" s="102">
        <v>0</v>
      </c>
      <c r="N19" s="119">
        <v>8064</v>
      </c>
      <c r="O19" s="109"/>
      <c r="P19" s="119">
        <v>15773</v>
      </c>
      <c r="Q19" s="119">
        <v>33412</v>
      </c>
      <c r="R19" s="119">
        <v>49185</v>
      </c>
      <c r="S19" s="102"/>
      <c r="T19" s="119">
        <v>-62323.715499999998</v>
      </c>
      <c r="U19" s="119">
        <v>-110034.37550000001</v>
      </c>
    </row>
    <row r="20" spans="1:21">
      <c r="A20" s="137" t="s">
        <v>36</v>
      </c>
      <c r="B20" s="118">
        <v>2.3395900000000001E-2</v>
      </c>
      <c r="C20" s="118">
        <v>2.7066400000000001E-2</v>
      </c>
      <c r="D20" s="119">
        <v>-309761.71600000001</v>
      </c>
      <c r="E20" s="165"/>
      <c r="F20" s="119">
        <v>2386</v>
      </c>
      <c r="G20" s="119">
        <v>128748</v>
      </c>
      <c r="H20" s="119">
        <v>16401</v>
      </c>
      <c r="I20" s="119">
        <v>50230</v>
      </c>
      <c r="J20" s="109"/>
      <c r="K20" s="119">
        <v>5615</v>
      </c>
      <c r="L20" s="119">
        <v>0</v>
      </c>
      <c r="M20" s="102">
        <v>0</v>
      </c>
      <c r="N20" s="119">
        <v>30985</v>
      </c>
      <c r="O20" s="109"/>
      <c r="P20" s="119">
        <v>55378</v>
      </c>
      <c r="Q20" s="119">
        <v>-7237</v>
      </c>
      <c r="R20" s="119">
        <v>48141</v>
      </c>
      <c r="S20" s="102"/>
      <c r="T20" s="119">
        <v>-218821.85270000002</v>
      </c>
      <c r="U20" s="119">
        <v>-386336.49670000002</v>
      </c>
    </row>
    <row r="21" spans="1:21">
      <c r="A21" s="137" t="s">
        <v>37</v>
      </c>
      <c r="B21" s="118">
        <v>6.9668000000000004E-3</v>
      </c>
      <c r="C21" s="118">
        <v>6.3098E-3</v>
      </c>
      <c r="D21" s="119">
        <v>-92240.432000000001</v>
      </c>
      <c r="E21" s="165"/>
      <c r="F21" s="119">
        <v>711</v>
      </c>
      <c r="G21" s="119">
        <v>38338</v>
      </c>
      <c r="H21" s="119">
        <v>4884</v>
      </c>
      <c r="I21" s="119">
        <v>2096</v>
      </c>
      <c r="J21" s="109"/>
      <c r="K21" s="119">
        <v>1672</v>
      </c>
      <c r="L21" s="119">
        <v>0</v>
      </c>
      <c r="M21" s="102">
        <v>0</v>
      </c>
      <c r="N21" s="119">
        <v>8990</v>
      </c>
      <c r="O21" s="109"/>
      <c r="P21" s="119">
        <v>16490</v>
      </c>
      <c r="Q21" s="119">
        <v>-1913</v>
      </c>
      <c r="R21" s="119">
        <v>14577</v>
      </c>
      <c r="S21" s="102"/>
      <c r="T21" s="119">
        <v>-65160.4804</v>
      </c>
      <c r="U21" s="119">
        <v>-115042.7684</v>
      </c>
    </row>
    <row r="22" spans="1:21">
      <c r="A22" s="137" t="s">
        <v>38</v>
      </c>
      <c r="B22" s="118">
        <v>1.1354E-3</v>
      </c>
      <c r="C22" s="118">
        <v>1.2086E-3</v>
      </c>
      <c r="D22" s="119">
        <v>-15032.696</v>
      </c>
      <c r="E22" s="165"/>
      <c r="F22" s="119">
        <v>116</v>
      </c>
      <c r="G22" s="119">
        <v>6248</v>
      </c>
      <c r="H22" s="119">
        <v>796</v>
      </c>
      <c r="I22" s="119">
        <v>1171</v>
      </c>
      <c r="J22" s="109"/>
      <c r="K22" s="119">
        <v>272</v>
      </c>
      <c r="L22" s="119">
        <v>0</v>
      </c>
      <c r="M22" s="102">
        <v>0</v>
      </c>
      <c r="N22" s="119">
        <v>0</v>
      </c>
      <c r="O22" s="109"/>
      <c r="P22" s="119">
        <v>2687</v>
      </c>
      <c r="Q22" s="119">
        <v>-201</v>
      </c>
      <c r="R22" s="119">
        <v>2486</v>
      </c>
      <c r="S22" s="102"/>
      <c r="T22" s="119">
        <v>-10619.396199999999</v>
      </c>
      <c r="U22" s="119">
        <v>-18748.860199999999</v>
      </c>
    </row>
    <row r="23" spans="1:21">
      <c r="A23" s="137" t="s">
        <v>39</v>
      </c>
      <c r="B23" s="118">
        <v>1.06401E-2</v>
      </c>
      <c r="C23" s="118">
        <v>1.17178E-2</v>
      </c>
      <c r="D23" s="119">
        <v>-140874.924</v>
      </c>
      <c r="E23" s="165"/>
      <c r="F23" s="119">
        <v>1085</v>
      </c>
      <c r="G23" s="119">
        <v>58552</v>
      </c>
      <c r="H23" s="119">
        <v>7459</v>
      </c>
      <c r="I23" s="119">
        <v>14748</v>
      </c>
      <c r="J23" s="109"/>
      <c r="K23" s="119">
        <v>2554</v>
      </c>
      <c r="L23" s="119">
        <v>0</v>
      </c>
      <c r="M23" s="102">
        <v>0</v>
      </c>
      <c r="N23" s="119">
        <v>8651</v>
      </c>
      <c r="O23" s="109"/>
      <c r="P23" s="119">
        <v>25185</v>
      </c>
      <c r="Q23" s="119">
        <v>-2296</v>
      </c>
      <c r="R23" s="119">
        <v>22889</v>
      </c>
      <c r="S23" s="102"/>
      <c r="T23" s="119">
        <v>-99516.855299999996</v>
      </c>
      <c r="U23" s="119">
        <v>-175699.9713</v>
      </c>
    </row>
    <row r="24" spans="1:21">
      <c r="A24" s="137" t="s">
        <v>40</v>
      </c>
      <c r="B24" s="118">
        <v>1.5625999999999999E-3</v>
      </c>
      <c r="C24" s="118">
        <v>1.3994999999999999E-3</v>
      </c>
      <c r="D24" s="119">
        <v>-20688.824000000001</v>
      </c>
      <c r="E24" s="165"/>
      <c r="F24" s="119">
        <v>159</v>
      </c>
      <c r="G24" s="119">
        <v>8599</v>
      </c>
      <c r="H24" s="119">
        <v>1095</v>
      </c>
      <c r="I24" s="119">
        <v>2228</v>
      </c>
      <c r="J24" s="109"/>
      <c r="K24" s="119">
        <v>375</v>
      </c>
      <c r="L24" s="119">
        <v>0</v>
      </c>
      <c r="M24" s="102">
        <v>0</v>
      </c>
      <c r="N24" s="119">
        <v>2232</v>
      </c>
      <c r="O24" s="109"/>
      <c r="P24" s="119">
        <v>3699</v>
      </c>
      <c r="Q24" s="119">
        <v>-1809</v>
      </c>
      <c r="R24" s="119">
        <v>1890</v>
      </c>
      <c r="S24" s="102"/>
      <c r="T24" s="119">
        <v>-14614.997799999999</v>
      </c>
      <c r="U24" s="119">
        <v>-25803.213799999998</v>
      </c>
    </row>
    <row r="25" spans="1:21">
      <c r="A25" s="137" t="s">
        <v>41</v>
      </c>
      <c r="B25" s="118">
        <v>1.6189499999999999E-2</v>
      </c>
      <c r="C25" s="118">
        <v>1.5196899999999999E-2</v>
      </c>
      <c r="D25" s="119">
        <v>-214348.97999999998</v>
      </c>
      <c r="E25" s="165"/>
      <c r="F25" s="119">
        <v>1651</v>
      </c>
      <c r="G25" s="119">
        <v>89091</v>
      </c>
      <c r="H25" s="119">
        <v>11349</v>
      </c>
      <c r="I25" s="119">
        <v>3617</v>
      </c>
      <c r="J25" s="109"/>
      <c r="K25" s="119">
        <v>3885</v>
      </c>
      <c r="L25" s="119">
        <v>0</v>
      </c>
      <c r="M25" s="102">
        <v>0</v>
      </c>
      <c r="N25" s="119">
        <v>13584</v>
      </c>
      <c r="O25" s="109"/>
      <c r="P25" s="119">
        <v>38321</v>
      </c>
      <c r="Q25" s="119">
        <v>-3150</v>
      </c>
      <c r="R25" s="119">
        <v>35171</v>
      </c>
      <c r="S25" s="102"/>
      <c r="T25" s="119">
        <v>-151420.39349999998</v>
      </c>
      <c r="U25" s="119">
        <v>-267337.21350000001</v>
      </c>
    </row>
    <row r="26" spans="1:21">
      <c r="A26" s="137" t="s">
        <v>42</v>
      </c>
      <c r="B26" s="118">
        <v>8.2485000000000006E-3</v>
      </c>
      <c r="C26" s="118">
        <v>1.13922E-2</v>
      </c>
      <c r="D26" s="119">
        <v>-109210.14000000001</v>
      </c>
      <c r="E26" s="165"/>
      <c r="F26" s="119">
        <v>841</v>
      </c>
      <c r="G26" s="119">
        <v>45391</v>
      </c>
      <c r="H26" s="119">
        <v>5782</v>
      </c>
      <c r="I26" s="119">
        <v>43020</v>
      </c>
      <c r="J26" s="109"/>
      <c r="K26" s="119">
        <v>1980</v>
      </c>
      <c r="L26" s="119">
        <v>0</v>
      </c>
      <c r="M26" s="102">
        <v>0</v>
      </c>
      <c r="N26" s="119">
        <v>20382</v>
      </c>
      <c r="O26" s="109"/>
      <c r="P26" s="119">
        <v>19524</v>
      </c>
      <c r="Q26" s="119">
        <v>1221</v>
      </c>
      <c r="R26" s="119">
        <v>20745</v>
      </c>
      <c r="S26" s="102"/>
      <c r="T26" s="119">
        <v>-77148.22050000001</v>
      </c>
      <c r="U26" s="119">
        <v>-136207.48050000001</v>
      </c>
    </row>
    <row r="27" spans="1:21">
      <c r="A27" s="137" t="s">
        <v>43</v>
      </c>
      <c r="B27" s="118">
        <v>3.9513999999999999E-3</v>
      </c>
      <c r="C27" s="118">
        <v>3.7204E-3</v>
      </c>
      <c r="D27" s="119">
        <v>-52316.536</v>
      </c>
      <c r="E27" s="165"/>
      <c r="F27" s="119">
        <v>403</v>
      </c>
      <c r="G27" s="119">
        <v>21745</v>
      </c>
      <c r="H27" s="119">
        <v>2770</v>
      </c>
      <c r="I27" s="119">
        <v>0</v>
      </c>
      <c r="J27" s="109"/>
      <c r="K27" s="119">
        <v>948</v>
      </c>
      <c r="L27" s="119">
        <v>0</v>
      </c>
      <c r="M27" s="102">
        <v>0</v>
      </c>
      <c r="N27" s="119">
        <v>3393</v>
      </c>
      <c r="O27" s="109"/>
      <c r="P27" s="119">
        <v>9353</v>
      </c>
      <c r="Q27" s="119">
        <v>-705</v>
      </c>
      <c r="R27" s="119">
        <v>8648</v>
      </c>
      <c r="S27" s="102"/>
      <c r="T27" s="119">
        <v>-36957.444199999998</v>
      </c>
      <c r="U27" s="119">
        <v>-65249.468199999996</v>
      </c>
    </row>
    <row r="28" spans="1:21">
      <c r="A28" s="137" t="s">
        <v>44</v>
      </c>
      <c r="B28" s="118">
        <v>1.5357999999999999E-3</v>
      </c>
      <c r="C28" s="118">
        <v>1.5058000000000001E-3</v>
      </c>
      <c r="D28" s="119">
        <v>-20333.991999999998</v>
      </c>
      <c r="E28" s="165"/>
      <c r="F28" s="119">
        <v>157</v>
      </c>
      <c r="G28" s="119">
        <v>8452</v>
      </c>
      <c r="H28" s="119">
        <v>1077</v>
      </c>
      <c r="I28" s="119">
        <v>0</v>
      </c>
      <c r="J28" s="109"/>
      <c r="K28" s="119">
        <v>369</v>
      </c>
      <c r="L28" s="119">
        <v>0</v>
      </c>
      <c r="M28" s="102">
        <v>0</v>
      </c>
      <c r="N28" s="119">
        <v>1610</v>
      </c>
      <c r="O28" s="109"/>
      <c r="P28" s="119">
        <v>3635</v>
      </c>
      <c r="Q28" s="119">
        <v>-11</v>
      </c>
      <c r="R28" s="119">
        <v>3624</v>
      </c>
      <c r="S28" s="102"/>
      <c r="T28" s="119">
        <v>-14364.337399999999</v>
      </c>
      <c r="U28" s="119">
        <v>-25360.665399999998</v>
      </c>
    </row>
    <row r="29" spans="1:21">
      <c r="A29" s="137" t="s">
        <v>45</v>
      </c>
      <c r="B29" s="118">
        <v>1.5782999999999999E-3</v>
      </c>
      <c r="C29" s="118">
        <v>1.7204E-3</v>
      </c>
      <c r="D29" s="119">
        <v>-20896.691999999999</v>
      </c>
      <c r="E29" s="165"/>
      <c r="F29" s="119">
        <v>161</v>
      </c>
      <c r="G29" s="119">
        <v>8685</v>
      </c>
      <c r="H29" s="119">
        <v>1106</v>
      </c>
      <c r="I29" s="119">
        <v>1944</v>
      </c>
      <c r="J29" s="109"/>
      <c r="K29" s="119">
        <v>379</v>
      </c>
      <c r="L29" s="119">
        <v>0</v>
      </c>
      <c r="M29" s="102">
        <v>0</v>
      </c>
      <c r="N29" s="119">
        <v>1010</v>
      </c>
      <c r="O29" s="109"/>
      <c r="P29" s="119">
        <v>3736</v>
      </c>
      <c r="Q29" s="119">
        <v>254</v>
      </c>
      <c r="R29" s="119">
        <v>3990</v>
      </c>
      <c r="S29" s="102"/>
      <c r="T29" s="119">
        <v>-14761.839899999999</v>
      </c>
      <c r="U29" s="119">
        <v>-26062.4679</v>
      </c>
    </row>
    <row r="30" spans="1:21">
      <c r="A30" s="137" t="s">
        <v>46</v>
      </c>
      <c r="B30" s="118">
        <v>8.8707000000000005E-3</v>
      </c>
      <c r="C30" s="118">
        <v>7.5186000000000003E-3</v>
      </c>
      <c r="D30" s="119">
        <v>-117448.068</v>
      </c>
      <c r="E30" s="165"/>
      <c r="F30" s="119">
        <v>905</v>
      </c>
      <c r="G30" s="119">
        <v>48815</v>
      </c>
      <c r="H30" s="119">
        <v>6218</v>
      </c>
      <c r="I30" s="119">
        <v>3632</v>
      </c>
      <c r="J30" s="109"/>
      <c r="K30" s="119">
        <v>2129</v>
      </c>
      <c r="L30" s="119">
        <v>0</v>
      </c>
      <c r="M30" s="102">
        <v>0</v>
      </c>
      <c r="N30" s="119">
        <v>18504</v>
      </c>
      <c r="O30" s="109"/>
      <c r="P30" s="119">
        <v>20997</v>
      </c>
      <c r="Q30" s="119">
        <v>-5405</v>
      </c>
      <c r="R30" s="119">
        <v>15592</v>
      </c>
      <c r="S30" s="102"/>
      <c r="T30" s="119">
        <v>-82967.657100000011</v>
      </c>
      <c r="U30" s="119">
        <v>-146481.86910000001</v>
      </c>
    </row>
    <row r="31" spans="1:21">
      <c r="A31" s="137" t="s">
        <v>47</v>
      </c>
      <c r="B31" s="118">
        <v>4.0555000000000001E-3</v>
      </c>
      <c r="C31" s="118">
        <v>3.5888999999999999E-3</v>
      </c>
      <c r="D31" s="119">
        <v>-53694.82</v>
      </c>
      <c r="E31" s="165"/>
      <c r="F31" s="119">
        <v>414</v>
      </c>
      <c r="G31" s="119">
        <v>22317</v>
      </c>
      <c r="H31" s="119">
        <v>2843</v>
      </c>
      <c r="I31" s="119">
        <v>2733</v>
      </c>
      <c r="J31" s="109"/>
      <c r="K31" s="119">
        <v>973</v>
      </c>
      <c r="L31" s="119">
        <v>0</v>
      </c>
      <c r="M31" s="102">
        <v>0</v>
      </c>
      <c r="N31" s="119">
        <v>6386</v>
      </c>
      <c r="O31" s="109"/>
      <c r="P31" s="119">
        <v>9599</v>
      </c>
      <c r="Q31" s="119">
        <v>1750</v>
      </c>
      <c r="R31" s="119">
        <v>11349</v>
      </c>
      <c r="S31" s="102"/>
      <c r="T31" s="119">
        <v>-37931.091500000002</v>
      </c>
      <c r="U31" s="119">
        <v>-66968.4715</v>
      </c>
    </row>
    <row r="32" spans="1:21">
      <c r="A32" s="137" t="s">
        <v>48</v>
      </c>
      <c r="B32" s="118">
        <v>1.07254E-2</v>
      </c>
      <c r="C32" s="118">
        <v>1.04502E-2</v>
      </c>
      <c r="D32" s="119">
        <v>-142004.296</v>
      </c>
      <c r="E32" s="165"/>
      <c r="F32" s="119">
        <v>1094</v>
      </c>
      <c r="G32" s="119">
        <v>59022</v>
      </c>
      <c r="H32" s="119">
        <v>7519</v>
      </c>
      <c r="I32" s="119">
        <v>450</v>
      </c>
      <c r="J32" s="109"/>
      <c r="K32" s="119">
        <v>2574</v>
      </c>
      <c r="L32" s="119">
        <v>0</v>
      </c>
      <c r="M32" s="102">
        <v>0</v>
      </c>
      <c r="N32" s="119">
        <v>3766</v>
      </c>
      <c r="O32" s="109"/>
      <c r="P32" s="119">
        <v>25387</v>
      </c>
      <c r="Q32" s="119">
        <v>-11264</v>
      </c>
      <c r="R32" s="119">
        <v>14123</v>
      </c>
      <c r="S32" s="102"/>
      <c r="T32" s="119">
        <v>-100314.66619999999</v>
      </c>
      <c r="U32" s="119">
        <v>-177108.53019999998</v>
      </c>
    </row>
    <row r="33" spans="1:21">
      <c r="A33" s="137" t="s">
        <v>49</v>
      </c>
      <c r="B33" s="118">
        <v>3.2217099999999999E-2</v>
      </c>
      <c r="C33" s="118">
        <v>2.9699900000000001E-2</v>
      </c>
      <c r="D33" s="119">
        <v>-426554.40399999998</v>
      </c>
      <c r="E33" s="165"/>
      <c r="F33" s="119">
        <v>3286</v>
      </c>
      <c r="G33" s="119">
        <v>177291</v>
      </c>
      <c r="H33" s="119">
        <v>22584</v>
      </c>
      <c r="I33" s="119">
        <v>10900</v>
      </c>
      <c r="J33" s="109"/>
      <c r="K33" s="119">
        <v>7732</v>
      </c>
      <c r="L33" s="119">
        <v>0</v>
      </c>
      <c r="M33" s="102">
        <v>0</v>
      </c>
      <c r="N33" s="119">
        <v>34448</v>
      </c>
      <c r="O33" s="109"/>
      <c r="P33" s="119">
        <v>76258</v>
      </c>
      <c r="Q33" s="119">
        <v>-19224</v>
      </c>
      <c r="R33" s="119">
        <v>57034</v>
      </c>
      <c r="S33" s="102"/>
      <c r="T33" s="119">
        <v>-301326.53629999998</v>
      </c>
      <c r="U33" s="119">
        <v>-532000.97230000002</v>
      </c>
    </row>
    <row r="34" spans="1:21">
      <c r="A34" s="137" t="s">
        <v>50</v>
      </c>
      <c r="B34" s="118">
        <v>4.3588999999999998E-3</v>
      </c>
      <c r="C34" s="118">
        <v>5.2172E-3</v>
      </c>
      <c r="D34" s="119">
        <v>-57711.835999999996</v>
      </c>
      <c r="E34" s="165"/>
      <c r="F34" s="119">
        <v>445</v>
      </c>
      <c r="G34" s="119">
        <v>23987</v>
      </c>
      <c r="H34" s="119">
        <v>3056</v>
      </c>
      <c r="I34" s="119">
        <v>11746</v>
      </c>
      <c r="J34" s="109"/>
      <c r="K34" s="119">
        <v>1046</v>
      </c>
      <c r="L34" s="119">
        <v>0</v>
      </c>
      <c r="M34" s="102">
        <v>0</v>
      </c>
      <c r="N34" s="119">
        <v>6875</v>
      </c>
      <c r="O34" s="109"/>
      <c r="P34" s="119">
        <v>10318</v>
      </c>
      <c r="Q34" s="119">
        <v>-2771</v>
      </c>
      <c r="R34" s="119">
        <v>7547</v>
      </c>
      <c r="S34" s="102"/>
      <c r="T34" s="119">
        <v>-40768.791699999994</v>
      </c>
      <c r="U34" s="119">
        <v>-71978.515699999989</v>
      </c>
    </row>
    <row r="35" spans="1:21">
      <c r="A35" s="137" t="s">
        <v>51</v>
      </c>
      <c r="B35" s="118">
        <v>8.6192000000000005E-3</v>
      </c>
      <c r="C35" s="118">
        <v>9.5444999999999992E-3</v>
      </c>
      <c r="D35" s="119">
        <v>-114118.20800000001</v>
      </c>
      <c r="E35" s="165"/>
      <c r="F35" s="119">
        <v>879</v>
      </c>
      <c r="G35" s="119">
        <v>47431</v>
      </c>
      <c r="H35" s="119">
        <v>6042</v>
      </c>
      <c r="I35" s="119">
        <v>12662</v>
      </c>
      <c r="J35" s="109"/>
      <c r="K35" s="119">
        <v>2069</v>
      </c>
      <c r="L35" s="119">
        <v>0</v>
      </c>
      <c r="M35" s="102">
        <v>0</v>
      </c>
      <c r="N35" s="119">
        <v>12637</v>
      </c>
      <c r="O35" s="109"/>
      <c r="P35" s="119">
        <v>20402</v>
      </c>
      <c r="Q35" s="119">
        <v>-3169</v>
      </c>
      <c r="R35" s="119">
        <v>17233</v>
      </c>
      <c r="S35" s="102"/>
      <c r="T35" s="119">
        <v>-80615.377600000007</v>
      </c>
      <c r="U35" s="119">
        <v>-142328.84960000002</v>
      </c>
    </row>
    <row r="36" spans="1:21">
      <c r="A36" s="137" t="s">
        <v>52</v>
      </c>
      <c r="B36" s="118">
        <v>1.5415399999999999E-2</v>
      </c>
      <c r="C36" s="118">
        <v>1.6057100000000001E-2</v>
      </c>
      <c r="D36" s="119">
        <v>-204099.89599999998</v>
      </c>
      <c r="E36" s="165"/>
      <c r="F36" s="119">
        <v>1572</v>
      </c>
      <c r="G36" s="119">
        <v>84831</v>
      </c>
      <c r="H36" s="119">
        <v>10806</v>
      </c>
      <c r="I36" s="119">
        <v>8782</v>
      </c>
      <c r="J36" s="109"/>
      <c r="K36" s="119">
        <v>3700</v>
      </c>
      <c r="L36" s="119">
        <v>0</v>
      </c>
      <c r="M36" s="102">
        <v>0</v>
      </c>
      <c r="N36" s="119">
        <v>19418</v>
      </c>
      <c r="O36" s="109"/>
      <c r="P36" s="119">
        <v>36488</v>
      </c>
      <c r="Q36" s="119">
        <v>-16774</v>
      </c>
      <c r="R36" s="119">
        <v>19714</v>
      </c>
      <c r="S36" s="102"/>
      <c r="T36" s="119">
        <v>-144180.23619999998</v>
      </c>
      <c r="U36" s="119">
        <v>-254554.50019999998</v>
      </c>
    </row>
    <row r="37" spans="1:21">
      <c r="A37" s="137" t="s">
        <v>53</v>
      </c>
      <c r="B37" s="118">
        <v>3.9326999999999999E-3</v>
      </c>
      <c r="C37" s="118">
        <v>3.6492E-3</v>
      </c>
      <c r="D37" s="119">
        <v>-52068.947999999997</v>
      </c>
      <c r="E37" s="165"/>
      <c r="F37" s="119">
        <v>401</v>
      </c>
      <c r="G37" s="119">
        <v>21642</v>
      </c>
      <c r="H37" s="119">
        <v>2757</v>
      </c>
      <c r="I37" s="119">
        <v>2105</v>
      </c>
      <c r="J37" s="109"/>
      <c r="K37" s="119">
        <v>944</v>
      </c>
      <c r="L37" s="119">
        <v>0</v>
      </c>
      <c r="M37" s="102">
        <v>0</v>
      </c>
      <c r="N37" s="119">
        <v>3880</v>
      </c>
      <c r="O37" s="109"/>
      <c r="P37" s="119">
        <v>9309</v>
      </c>
      <c r="Q37" s="119">
        <v>-1130</v>
      </c>
      <c r="R37" s="119">
        <v>8179</v>
      </c>
      <c r="S37" s="102"/>
      <c r="T37" s="119">
        <v>-36782.543100000003</v>
      </c>
      <c r="U37" s="119">
        <v>-64940.6751</v>
      </c>
    </row>
    <row r="38" spans="1:21">
      <c r="A38" s="137" t="s">
        <v>54</v>
      </c>
      <c r="B38" s="118">
        <v>4.0006E-3</v>
      </c>
      <c r="C38" s="118">
        <v>3.4580000000000001E-3</v>
      </c>
      <c r="D38" s="119">
        <v>-52967.944000000003</v>
      </c>
      <c r="E38" s="165"/>
      <c r="F38" s="119">
        <v>408</v>
      </c>
      <c r="G38" s="119">
        <v>22015</v>
      </c>
      <c r="H38" s="119">
        <v>2804</v>
      </c>
      <c r="I38" s="119">
        <v>684</v>
      </c>
      <c r="J38" s="109"/>
      <c r="K38" s="119">
        <v>960</v>
      </c>
      <c r="L38" s="119">
        <v>0</v>
      </c>
      <c r="M38" s="102">
        <v>0</v>
      </c>
      <c r="N38" s="119">
        <v>7426</v>
      </c>
      <c r="O38" s="109"/>
      <c r="P38" s="119">
        <v>9469</v>
      </c>
      <c r="Q38" s="119">
        <v>-2002</v>
      </c>
      <c r="R38" s="119">
        <v>7467</v>
      </c>
      <c r="S38" s="102"/>
      <c r="T38" s="119">
        <v>-37417.611799999999</v>
      </c>
      <c r="U38" s="119">
        <v>-66061.907800000001</v>
      </c>
    </row>
    <row r="39" spans="1:21">
      <c r="A39" s="137" t="s">
        <v>55</v>
      </c>
      <c r="B39" s="118">
        <v>3.1958599999999997E-2</v>
      </c>
      <c r="C39" s="118">
        <v>3.4559800000000002E-2</v>
      </c>
      <c r="D39" s="119">
        <v>-423131.86399999994</v>
      </c>
      <c r="E39" s="165"/>
      <c r="F39" s="119">
        <v>3260</v>
      </c>
      <c r="G39" s="119">
        <v>175868</v>
      </c>
      <c r="H39" s="119">
        <v>22403</v>
      </c>
      <c r="I39" s="119">
        <v>107229</v>
      </c>
      <c r="J39" s="109"/>
      <c r="K39" s="119">
        <v>7670</v>
      </c>
      <c r="L39" s="119">
        <v>0</v>
      </c>
      <c r="M39" s="102">
        <v>0</v>
      </c>
      <c r="N39" s="119">
        <v>0</v>
      </c>
      <c r="O39" s="109"/>
      <c r="P39" s="119">
        <v>75646</v>
      </c>
      <c r="Q39" s="119">
        <v>9710</v>
      </c>
      <c r="R39" s="119">
        <v>85356</v>
      </c>
      <c r="S39" s="102"/>
      <c r="T39" s="119">
        <v>-298908.78579999995</v>
      </c>
      <c r="U39" s="119">
        <v>-527732.36179999996</v>
      </c>
    </row>
    <row r="40" spans="1:21">
      <c r="A40" s="137" t="s">
        <v>56</v>
      </c>
      <c r="B40" s="118">
        <v>3.2747000000000002E-3</v>
      </c>
      <c r="C40" s="118">
        <v>3.1273999999999998E-3</v>
      </c>
      <c r="D40" s="119">
        <v>-43357.028000000006</v>
      </c>
      <c r="E40" s="165"/>
      <c r="F40" s="119">
        <v>334</v>
      </c>
      <c r="G40" s="119">
        <v>18021</v>
      </c>
      <c r="H40" s="119">
        <v>2296</v>
      </c>
      <c r="I40" s="119">
        <v>0</v>
      </c>
      <c r="J40" s="109"/>
      <c r="K40" s="119">
        <v>786</v>
      </c>
      <c r="L40" s="119">
        <v>0</v>
      </c>
      <c r="M40" s="102">
        <v>0</v>
      </c>
      <c r="N40" s="119">
        <v>2460</v>
      </c>
      <c r="O40" s="109"/>
      <c r="P40" s="119">
        <v>7751</v>
      </c>
      <c r="Q40" s="119">
        <v>1619</v>
      </c>
      <c r="R40" s="119">
        <v>9370</v>
      </c>
      <c r="S40" s="102"/>
      <c r="T40" s="119">
        <v>-30628.269100000001</v>
      </c>
      <c r="U40" s="119">
        <v>-54075.121100000004</v>
      </c>
    </row>
    <row r="41" spans="1:21">
      <c r="A41" s="137" t="s">
        <v>57</v>
      </c>
      <c r="B41" s="118">
        <v>3.7655300000000003E-2</v>
      </c>
      <c r="C41" s="118">
        <v>3.4781600000000003E-2</v>
      </c>
      <c r="D41" s="119">
        <v>-498556.17200000002</v>
      </c>
      <c r="E41" s="165"/>
      <c r="F41" s="119">
        <v>3841</v>
      </c>
      <c r="G41" s="119">
        <v>207217</v>
      </c>
      <c r="H41" s="119">
        <v>26396</v>
      </c>
      <c r="I41" s="119">
        <v>5849</v>
      </c>
      <c r="J41" s="109"/>
      <c r="K41" s="119">
        <v>9037</v>
      </c>
      <c r="L41" s="119">
        <v>0</v>
      </c>
      <c r="M41" s="102">
        <v>0</v>
      </c>
      <c r="N41" s="119">
        <v>39326</v>
      </c>
      <c r="O41" s="109"/>
      <c r="P41" s="119">
        <v>89130</v>
      </c>
      <c r="Q41" s="119">
        <v>-5173</v>
      </c>
      <c r="R41" s="119">
        <v>83957</v>
      </c>
      <c r="S41" s="102"/>
      <c r="T41" s="119">
        <v>-352190.0209</v>
      </c>
      <c r="U41" s="119">
        <v>-621801.96890000009</v>
      </c>
    </row>
    <row r="42" spans="1:21">
      <c r="A42" s="137" t="s">
        <v>58</v>
      </c>
      <c r="B42" s="118">
        <v>7.0488E-3</v>
      </c>
      <c r="C42" s="118">
        <v>6.6845000000000003E-3</v>
      </c>
      <c r="D42" s="119">
        <v>-93326.111999999994</v>
      </c>
      <c r="E42" s="165"/>
      <c r="F42" s="119">
        <v>719</v>
      </c>
      <c r="G42" s="119">
        <v>38790</v>
      </c>
      <c r="H42" s="119">
        <v>4941</v>
      </c>
      <c r="I42" s="119">
        <v>0</v>
      </c>
      <c r="J42" s="109"/>
      <c r="K42" s="119">
        <v>1692</v>
      </c>
      <c r="L42" s="119">
        <v>0</v>
      </c>
      <c r="M42" s="102">
        <v>0</v>
      </c>
      <c r="N42" s="119">
        <v>7604</v>
      </c>
      <c r="O42" s="109"/>
      <c r="P42" s="119">
        <v>16685</v>
      </c>
      <c r="Q42" s="119">
        <v>-6360</v>
      </c>
      <c r="R42" s="119">
        <v>10325</v>
      </c>
      <c r="S42" s="102"/>
      <c r="T42" s="119">
        <v>-65927.426399999997</v>
      </c>
      <c r="U42" s="119">
        <v>-116396.83440000001</v>
      </c>
    </row>
    <row r="43" spans="1:21">
      <c r="A43" s="137" t="s">
        <v>59</v>
      </c>
      <c r="B43" s="118">
        <v>2.4467200000000001E-2</v>
      </c>
      <c r="C43" s="118">
        <v>2.2975800000000001E-2</v>
      </c>
      <c r="D43" s="119">
        <v>-323945.728</v>
      </c>
      <c r="E43" s="165"/>
      <c r="F43" s="119">
        <v>2496</v>
      </c>
      <c r="G43" s="119">
        <v>134643</v>
      </c>
      <c r="H43" s="119">
        <v>17152</v>
      </c>
      <c r="I43" s="119">
        <v>4268</v>
      </c>
      <c r="J43" s="109"/>
      <c r="K43" s="119">
        <v>5872</v>
      </c>
      <c r="L43" s="119">
        <v>0</v>
      </c>
      <c r="M43" s="102">
        <v>0</v>
      </c>
      <c r="N43" s="119">
        <v>20410</v>
      </c>
      <c r="O43" s="109"/>
      <c r="P43" s="119">
        <v>57914</v>
      </c>
      <c r="Q43" s="119">
        <v>58478</v>
      </c>
      <c r="R43" s="119">
        <v>116392</v>
      </c>
      <c r="S43" s="102"/>
      <c r="T43" s="119">
        <v>-228841.72160000002</v>
      </c>
      <c r="U43" s="119">
        <v>-404026.87360000005</v>
      </c>
    </row>
    <row r="44" spans="1:21">
      <c r="A44" s="137" t="s">
        <v>60</v>
      </c>
      <c r="B44" s="118">
        <v>7.3340000000000005E-4</v>
      </c>
      <c r="C44" s="118">
        <v>7.0640000000000004E-4</v>
      </c>
      <c r="D44" s="119">
        <v>-9710.2160000000003</v>
      </c>
      <c r="E44" s="165"/>
      <c r="F44" s="119">
        <v>75</v>
      </c>
      <c r="G44" s="119">
        <v>4036</v>
      </c>
      <c r="H44" s="119">
        <v>514</v>
      </c>
      <c r="I44" s="119">
        <v>482</v>
      </c>
      <c r="J44" s="109"/>
      <c r="K44" s="119">
        <v>176</v>
      </c>
      <c r="L44" s="119">
        <v>0</v>
      </c>
      <c r="M44" s="102">
        <v>0</v>
      </c>
      <c r="N44" s="119">
        <v>370</v>
      </c>
      <c r="O44" s="109"/>
      <c r="P44" s="119">
        <v>1736</v>
      </c>
      <c r="Q44" s="119">
        <v>834</v>
      </c>
      <c r="R44" s="119">
        <v>2570</v>
      </c>
      <c r="S44" s="102"/>
      <c r="T44" s="119">
        <v>-6859.4902000000002</v>
      </c>
      <c r="U44" s="119">
        <v>-12110.6342</v>
      </c>
    </row>
    <row r="45" spans="1:21">
      <c r="A45" s="137" t="s">
        <v>61</v>
      </c>
      <c r="B45" s="118">
        <v>3.0584000000000002E-3</v>
      </c>
      <c r="C45" s="118">
        <v>2.4819999999999998E-3</v>
      </c>
      <c r="D45" s="119">
        <v>-40493.216</v>
      </c>
      <c r="E45" s="165"/>
      <c r="F45" s="119">
        <v>312</v>
      </c>
      <c r="G45" s="119">
        <v>16830</v>
      </c>
      <c r="H45" s="119">
        <v>2144</v>
      </c>
      <c r="I45" s="119">
        <v>0</v>
      </c>
      <c r="J45" s="109"/>
      <c r="K45" s="119">
        <v>734</v>
      </c>
      <c r="L45" s="119">
        <v>0</v>
      </c>
      <c r="M45" s="102">
        <v>0</v>
      </c>
      <c r="N45" s="119">
        <v>11385</v>
      </c>
      <c r="O45" s="109"/>
      <c r="P45" s="119">
        <v>7239</v>
      </c>
      <c r="Q45" s="119">
        <v>-14793</v>
      </c>
      <c r="R45" s="119">
        <v>-7554</v>
      </c>
      <c r="S45" s="102"/>
      <c r="T45" s="119">
        <v>-28605.215200000002</v>
      </c>
      <c r="U45" s="119">
        <v>-50503.359200000006</v>
      </c>
    </row>
    <row r="46" spans="1:21">
      <c r="A46" s="137" t="s">
        <v>62</v>
      </c>
      <c r="B46" s="118">
        <v>4.5732999999999998E-3</v>
      </c>
      <c r="C46" s="118">
        <v>4.5687000000000002E-3</v>
      </c>
      <c r="D46" s="119">
        <v>-60550.491999999998</v>
      </c>
      <c r="E46" s="165"/>
      <c r="F46" s="119">
        <v>466</v>
      </c>
      <c r="G46" s="119">
        <v>25167</v>
      </c>
      <c r="H46" s="119">
        <v>3206</v>
      </c>
      <c r="I46" s="119">
        <v>455</v>
      </c>
      <c r="J46" s="109"/>
      <c r="K46" s="119">
        <v>1098</v>
      </c>
      <c r="L46" s="119">
        <v>0</v>
      </c>
      <c r="M46" s="102">
        <v>0</v>
      </c>
      <c r="N46" s="119">
        <v>62</v>
      </c>
      <c r="O46" s="109"/>
      <c r="P46" s="119">
        <v>10825</v>
      </c>
      <c r="Q46" s="119">
        <v>-85</v>
      </c>
      <c r="R46" s="119">
        <v>10740</v>
      </c>
      <c r="S46" s="102"/>
      <c r="T46" s="119">
        <v>-42774.0749</v>
      </c>
      <c r="U46" s="119">
        <v>-75518.902900000001</v>
      </c>
    </row>
    <row r="47" spans="1:21">
      <c r="A47" s="137" t="s">
        <v>63</v>
      </c>
      <c r="B47" s="118">
        <v>9.794999999999999E-4</v>
      </c>
      <c r="C47" s="118">
        <v>9.0399999999999996E-4</v>
      </c>
      <c r="D47" s="119">
        <v>-12968.579999999998</v>
      </c>
      <c r="E47" s="165"/>
      <c r="F47" s="119">
        <v>100</v>
      </c>
      <c r="G47" s="119">
        <v>5390</v>
      </c>
      <c r="H47" s="119">
        <v>687</v>
      </c>
      <c r="I47" s="119">
        <v>685</v>
      </c>
      <c r="J47" s="109"/>
      <c r="K47" s="119">
        <v>235</v>
      </c>
      <c r="L47" s="119">
        <v>0</v>
      </c>
      <c r="M47" s="102">
        <v>0</v>
      </c>
      <c r="N47" s="119">
        <v>1034</v>
      </c>
      <c r="O47" s="109"/>
      <c r="P47" s="119">
        <v>2318</v>
      </c>
      <c r="Q47" s="119">
        <v>523</v>
      </c>
      <c r="R47" s="119">
        <v>2841</v>
      </c>
      <c r="S47" s="102"/>
      <c r="T47" s="119">
        <v>-9161.2634999999991</v>
      </c>
      <c r="U47" s="119">
        <v>-16174.483499999998</v>
      </c>
    </row>
    <row r="48" spans="1:21">
      <c r="A48" s="137" t="s">
        <v>64</v>
      </c>
      <c r="B48" s="118">
        <v>4.00849E-2</v>
      </c>
      <c r="C48" s="118">
        <v>3.9696799999999997E-2</v>
      </c>
      <c r="D48" s="119">
        <v>-530724.076</v>
      </c>
      <c r="E48" s="165"/>
      <c r="F48" s="119">
        <v>4089</v>
      </c>
      <c r="G48" s="119">
        <v>220587</v>
      </c>
      <c r="H48" s="119">
        <v>28100</v>
      </c>
      <c r="I48" s="119">
        <v>5462</v>
      </c>
      <c r="J48" s="109"/>
      <c r="K48" s="119">
        <v>9620</v>
      </c>
      <c r="L48" s="119">
        <v>0</v>
      </c>
      <c r="M48" s="102">
        <v>0</v>
      </c>
      <c r="N48" s="119">
        <v>5312</v>
      </c>
      <c r="O48" s="109"/>
      <c r="P48" s="119">
        <v>94881</v>
      </c>
      <c r="Q48" s="119">
        <v>13457</v>
      </c>
      <c r="R48" s="119">
        <v>108338</v>
      </c>
      <c r="S48" s="102"/>
      <c r="T48" s="119">
        <v>-374914.06969999999</v>
      </c>
      <c r="U48" s="119">
        <v>-661921.95369999995</v>
      </c>
    </row>
    <row r="49" spans="1:21">
      <c r="A49" s="137" t="s">
        <v>65</v>
      </c>
      <c r="B49" s="118">
        <v>3.5230000000000001E-3</v>
      </c>
      <c r="C49" s="118">
        <v>3.3636999999999998E-3</v>
      </c>
      <c r="D49" s="119">
        <v>-46644.520000000004</v>
      </c>
      <c r="E49" s="165"/>
      <c r="F49" s="119">
        <v>359</v>
      </c>
      <c r="G49" s="119">
        <v>19387</v>
      </c>
      <c r="H49" s="119">
        <v>2470</v>
      </c>
      <c r="I49" s="119">
        <v>346</v>
      </c>
      <c r="J49" s="109"/>
      <c r="K49" s="119">
        <v>846</v>
      </c>
      <c r="L49" s="119">
        <v>0</v>
      </c>
      <c r="M49" s="102">
        <v>0</v>
      </c>
      <c r="N49" s="119">
        <v>2180</v>
      </c>
      <c r="O49" s="109"/>
      <c r="P49" s="119">
        <v>8339</v>
      </c>
      <c r="Q49" s="119">
        <v>2890</v>
      </c>
      <c r="R49" s="119">
        <v>11229</v>
      </c>
      <c r="S49" s="102"/>
      <c r="T49" s="119">
        <v>-32950.618999999999</v>
      </c>
      <c r="U49" s="119">
        <v>-58175.298999999999</v>
      </c>
    </row>
    <row r="50" spans="1:21">
      <c r="A50" s="137" t="s">
        <v>66</v>
      </c>
      <c r="B50" s="118">
        <v>1.35894E-2</v>
      </c>
      <c r="C50" s="118">
        <v>1.3108399999999999E-2</v>
      </c>
      <c r="D50" s="119">
        <v>-179923.65599999999</v>
      </c>
      <c r="E50" s="165"/>
      <c r="F50" s="119">
        <v>1386</v>
      </c>
      <c r="G50" s="119">
        <v>74782</v>
      </c>
      <c r="H50" s="119">
        <v>9526</v>
      </c>
      <c r="I50" s="119">
        <v>0</v>
      </c>
      <c r="J50" s="109"/>
      <c r="K50" s="119">
        <v>3261</v>
      </c>
      <c r="L50" s="119">
        <v>0</v>
      </c>
      <c r="M50" s="102">
        <v>0</v>
      </c>
      <c r="N50" s="119">
        <v>12751</v>
      </c>
      <c r="O50" s="109"/>
      <c r="P50" s="119">
        <v>32166</v>
      </c>
      <c r="Q50" s="119">
        <v>-12890</v>
      </c>
      <c r="R50" s="119">
        <v>19276</v>
      </c>
      <c r="S50" s="102"/>
      <c r="T50" s="119">
        <v>-127101.65819999999</v>
      </c>
      <c r="U50" s="119">
        <v>-224401.7622</v>
      </c>
    </row>
    <row r="51" spans="1:21">
      <c r="A51" s="137" t="s">
        <v>23</v>
      </c>
      <c r="B51" s="118">
        <v>7.1655E-3</v>
      </c>
      <c r="C51" s="118">
        <v>7.1043E-3</v>
      </c>
      <c r="D51" s="119">
        <v>-94871.22</v>
      </c>
      <c r="E51" s="165"/>
      <c r="F51" s="119">
        <v>731</v>
      </c>
      <c r="G51" s="119">
        <v>39432</v>
      </c>
      <c r="H51" s="119">
        <v>5023</v>
      </c>
      <c r="I51" s="119">
        <v>739</v>
      </c>
      <c r="J51" s="109"/>
      <c r="K51" s="119">
        <v>1720</v>
      </c>
      <c r="L51" s="119">
        <v>0</v>
      </c>
      <c r="M51" s="102">
        <v>0</v>
      </c>
      <c r="N51" s="119">
        <v>838</v>
      </c>
      <c r="O51" s="109"/>
      <c r="P51" s="119">
        <v>16961</v>
      </c>
      <c r="Q51" s="119">
        <v>2447</v>
      </c>
      <c r="R51" s="119">
        <v>19408</v>
      </c>
      <c r="S51" s="102"/>
      <c r="T51" s="119">
        <v>-67018.921499999997</v>
      </c>
      <c r="U51" s="119">
        <v>-118323.90149999999</v>
      </c>
    </row>
    <row r="52" spans="1:21">
      <c r="A52" s="137" t="s">
        <v>67</v>
      </c>
      <c r="B52" s="118">
        <v>1.2406500000000001E-2</v>
      </c>
      <c r="C52" s="118">
        <v>1.27195E-2</v>
      </c>
      <c r="D52" s="119">
        <v>-164262.06</v>
      </c>
      <c r="E52" s="165"/>
      <c r="F52" s="119">
        <v>1265</v>
      </c>
      <c r="G52" s="119">
        <v>68273</v>
      </c>
      <c r="H52" s="119">
        <v>8697</v>
      </c>
      <c r="I52" s="119">
        <v>7000</v>
      </c>
      <c r="J52" s="109"/>
      <c r="K52" s="119">
        <v>2978</v>
      </c>
      <c r="L52" s="119">
        <v>0</v>
      </c>
      <c r="M52" s="102">
        <v>0</v>
      </c>
      <c r="N52" s="119">
        <v>0</v>
      </c>
      <c r="O52" s="109"/>
      <c r="P52" s="119">
        <v>29366</v>
      </c>
      <c r="Q52" s="119">
        <v>7049</v>
      </c>
      <c r="R52" s="119">
        <v>36415</v>
      </c>
      <c r="S52" s="102"/>
      <c r="T52" s="119">
        <v>-116037.99450000002</v>
      </c>
      <c r="U52" s="119">
        <v>-204868.53450000001</v>
      </c>
    </row>
    <row r="53" spans="1:21">
      <c r="A53" s="137" t="s">
        <v>68</v>
      </c>
      <c r="B53" s="118">
        <v>1.4262000000000001E-3</v>
      </c>
      <c r="C53" s="118">
        <v>1.3450000000000001E-3</v>
      </c>
      <c r="D53" s="119">
        <v>-18882.888000000003</v>
      </c>
      <c r="E53" s="165"/>
      <c r="F53" s="119">
        <v>145</v>
      </c>
      <c r="G53" s="119">
        <v>7848</v>
      </c>
      <c r="H53" s="119">
        <v>1000</v>
      </c>
      <c r="I53" s="119">
        <v>1175</v>
      </c>
      <c r="J53" s="109"/>
      <c r="K53" s="119">
        <v>342</v>
      </c>
      <c r="L53" s="119">
        <v>0</v>
      </c>
      <c r="M53" s="102">
        <v>0</v>
      </c>
      <c r="N53" s="119">
        <v>1112</v>
      </c>
      <c r="O53" s="109"/>
      <c r="P53" s="119">
        <v>3376</v>
      </c>
      <c r="Q53" s="119">
        <v>1637</v>
      </c>
      <c r="R53" s="119">
        <v>5013</v>
      </c>
      <c r="S53" s="102"/>
      <c r="T53" s="119">
        <v>-13339.248600000001</v>
      </c>
      <c r="U53" s="119">
        <v>-23550.8406</v>
      </c>
    </row>
    <row r="54" spans="1:21">
      <c r="A54" s="137" t="s">
        <v>69</v>
      </c>
      <c r="B54" s="118">
        <v>5.2312000000000001E-3</v>
      </c>
      <c r="C54" s="118">
        <v>5.4856000000000002E-3</v>
      </c>
      <c r="D54" s="119">
        <v>-69261.088000000003</v>
      </c>
      <c r="E54" s="165"/>
      <c r="F54" s="119">
        <v>534</v>
      </c>
      <c r="G54" s="119">
        <v>28787</v>
      </c>
      <c r="H54" s="119">
        <v>3667</v>
      </c>
      <c r="I54" s="119">
        <v>3482</v>
      </c>
      <c r="J54" s="109"/>
      <c r="K54" s="119">
        <v>1255</v>
      </c>
      <c r="L54" s="119">
        <v>0</v>
      </c>
      <c r="M54" s="102">
        <v>0</v>
      </c>
      <c r="N54" s="119">
        <v>2388</v>
      </c>
      <c r="O54" s="109"/>
      <c r="P54" s="119">
        <v>12382</v>
      </c>
      <c r="Q54" s="119">
        <v>-1876</v>
      </c>
      <c r="R54" s="119">
        <v>10506</v>
      </c>
      <c r="S54" s="102"/>
      <c r="T54" s="119">
        <v>-48927.4136</v>
      </c>
      <c r="U54" s="119">
        <v>-86382.805600000007</v>
      </c>
    </row>
    <row r="55" spans="1:21">
      <c r="A55" s="137" t="s">
        <v>70</v>
      </c>
      <c r="B55" s="118">
        <v>5.0319999999999998E-4</v>
      </c>
      <c r="C55" s="118">
        <v>2.2609999999999999E-4</v>
      </c>
      <c r="D55" s="119">
        <v>-6662.3679999999995</v>
      </c>
      <c r="E55" s="165"/>
      <c r="F55" s="119">
        <v>51</v>
      </c>
      <c r="G55" s="119">
        <v>2769</v>
      </c>
      <c r="H55" s="119">
        <v>353</v>
      </c>
      <c r="I55" s="119">
        <v>717</v>
      </c>
      <c r="J55" s="109"/>
      <c r="K55" s="119">
        <v>121</v>
      </c>
      <c r="L55" s="119">
        <v>0</v>
      </c>
      <c r="M55" s="102">
        <v>0</v>
      </c>
      <c r="N55" s="119">
        <v>3792</v>
      </c>
      <c r="O55" s="109"/>
      <c r="P55" s="119">
        <v>1191</v>
      </c>
      <c r="Q55" s="119">
        <v>-530</v>
      </c>
      <c r="R55" s="119">
        <v>661</v>
      </c>
      <c r="S55" s="102"/>
      <c r="T55" s="119">
        <v>-4706.4295999999995</v>
      </c>
      <c r="U55" s="119">
        <v>-8309.3415999999997</v>
      </c>
    </row>
    <row r="56" spans="1:21">
      <c r="A56" s="137" t="s">
        <v>71</v>
      </c>
      <c r="B56" s="118">
        <v>2.1193300000000002E-2</v>
      </c>
      <c r="C56" s="118">
        <v>2.1891799999999999E-2</v>
      </c>
      <c r="D56" s="119">
        <v>-280599.29200000002</v>
      </c>
      <c r="E56" s="165"/>
      <c r="F56" s="119">
        <v>2162</v>
      </c>
      <c r="G56" s="119">
        <v>116627</v>
      </c>
      <c r="H56" s="119">
        <v>14857</v>
      </c>
      <c r="I56" s="119">
        <v>9558</v>
      </c>
      <c r="J56" s="109"/>
      <c r="K56" s="119">
        <v>5086</v>
      </c>
      <c r="L56" s="119">
        <v>0</v>
      </c>
      <c r="M56" s="102">
        <v>0</v>
      </c>
      <c r="N56" s="119">
        <v>7696</v>
      </c>
      <c r="O56" s="109"/>
      <c r="P56" s="119">
        <v>50165</v>
      </c>
      <c r="Q56" s="119">
        <v>-9009</v>
      </c>
      <c r="R56" s="119">
        <v>41156</v>
      </c>
      <c r="S56" s="102"/>
      <c r="T56" s="119">
        <v>-198220.93490000002</v>
      </c>
      <c r="U56" s="119">
        <v>-349964.96290000004</v>
      </c>
    </row>
    <row r="57" spans="1:21">
      <c r="A57" s="137" t="s">
        <v>72</v>
      </c>
      <c r="B57" s="118">
        <v>5.0764E-3</v>
      </c>
      <c r="C57" s="118">
        <v>5.5120999999999998E-3</v>
      </c>
      <c r="D57" s="119">
        <v>-67211.536000000007</v>
      </c>
      <c r="E57" s="165"/>
      <c r="F57" s="119">
        <v>518</v>
      </c>
      <c r="G57" s="119">
        <v>27935</v>
      </c>
      <c r="H57" s="119">
        <v>3559</v>
      </c>
      <c r="I57" s="119">
        <v>9594</v>
      </c>
      <c r="J57" s="109"/>
      <c r="K57" s="119">
        <v>1218</v>
      </c>
      <c r="L57" s="119">
        <v>0</v>
      </c>
      <c r="M57" s="102">
        <v>0</v>
      </c>
      <c r="N57" s="119">
        <v>0</v>
      </c>
      <c r="O57" s="109"/>
      <c r="P57" s="119">
        <v>12016</v>
      </c>
      <c r="Q57" s="119">
        <v>6536</v>
      </c>
      <c r="R57" s="119">
        <v>18552</v>
      </c>
      <c r="S57" s="102"/>
      <c r="T57" s="119">
        <v>-47479.569199999998</v>
      </c>
      <c r="U57" s="119">
        <v>-83826.593200000003</v>
      </c>
    </row>
    <row r="58" spans="1:21">
      <c r="A58" s="137" t="s">
        <v>73</v>
      </c>
      <c r="B58" s="118">
        <v>2.64333E-2</v>
      </c>
      <c r="C58" s="118">
        <v>2.6004900000000001E-2</v>
      </c>
      <c r="D58" s="119">
        <v>-349976.89199999999</v>
      </c>
      <c r="E58" s="165"/>
      <c r="F58" s="119">
        <v>2696</v>
      </c>
      <c r="G58" s="119">
        <v>145462</v>
      </c>
      <c r="H58" s="119">
        <v>18530</v>
      </c>
      <c r="I58" s="119">
        <v>0</v>
      </c>
      <c r="J58" s="109"/>
      <c r="K58" s="119">
        <v>6344</v>
      </c>
      <c r="L58" s="119">
        <v>0</v>
      </c>
      <c r="M58" s="102">
        <v>0</v>
      </c>
      <c r="N58" s="119">
        <v>18995</v>
      </c>
      <c r="O58" s="109"/>
      <c r="P58" s="119">
        <v>62568</v>
      </c>
      <c r="Q58" s="119">
        <v>-31775</v>
      </c>
      <c r="R58" s="119">
        <v>30793</v>
      </c>
      <c r="S58" s="102"/>
      <c r="T58" s="119">
        <v>-247230.65489999999</v>
      </c>
      <c r="U58" s="119">
        <v>-436493.08289999998</v>
      </c>
    </row>
    <row r="59" spans="1:21">
      <c r="A59" s="137" t="s">
        <v>74</v>
      </c>
      <c r="B59" s="118">
        <v>7.0470000000000005E-4</v>
      </c>
      <c r="C59" s="118">
        <v>7.5460000000000002E-4</v>
      </c>
      <c r="D59" s="119">
        <v>-9330.228000000001</v>
      </c>
      <c r="E59" s="165"/>
      <c r="F59" s="119">
        <v>72</v>
      </c>
      <c r="G59" s="119">
        <v>3878</v>
      </c>
      <c r="H59" s="119">
        <v>494</v>
      </c>
      <c r="I59" s="119">
        <v>880</v>
      </c>
      <c r="J59" s="109"/>
      <c r="K59" s="119">
        <v>169</v>
      </c>
      <c r="L59" s="119">
        <v>0</v>
      </c>
      <c r="M59" s="102">
        <v>0</v>
      </c>
      <c r="N59" s="119">
        <v>0</v>
      </c>
      <c r="O59" s="109"/>
      <c r="P59" s="119">
        <v>1668</v>
      </c>
      <c r="Q59" s="119">
        <v>573</v>
      </c>
      <c r="R59" s="119">
        <v>2241</v>
      </c>
      <c r="S59" s="102"/>
      <c r="T59" s="119">
        <v>-6591.0591000000004</v>
      </c>
      <c r="U59" s="119">
        <v>-11636.7111</v>
      </c>
    </row>
    <row r="60" spans="1:21">
      <c r="A60" s="137" t="s">
        <v>75</v>
      </c>
      <c r="B60" s="118">
        <v>5.6150000000000002E-3</v>
      </c>
      <c r="C60" s="118">
        <v>5.1441999999999998E-3</v>
      </c>
      <c r="D60" s="119">
        <v>-74342.600000000006</v>
      </c>
      <c r="E60" s="165"/>
      <c r="F60" s="119">
        <v>573</v>
      </c>
      <c r="G60" s="119">
        <v>30899</v>
      </c>
      <c r="H60" s="119">
        <v>3936</v>
      </c>
      <c r="I60" s="119">
        <v>1292</v>
      </c>
      <c r="J60" s="109"/>
      <c r="K60" s="119">
        <v>1348</v>
      </c>
      <c r="L60" s="119">
        <v>0</v>
      </c>
      <c r="M60" s="102">
        <v>0</v>
      </c>
      <c r="N60" s="119">
        <v>6442</v>
      </c>
      <c r="O60" s="109"/>
      <c r="P60" s="119">
        <v>13291</v>
      </c>
      <c r="Q60" s="119">
        <v>-1088</v>
      </c>
      <c r="R60" s="119">
        <v>12203</v>
      </c>
      <c r="S60" s="102"/>
      <c r="T60" s="119">
        <v>-52517.095000000001</v>
      </c>
      <c r="U60" s="119">
        <v>-92720.49500000001</v>
      </c>
    </row>
    <row r="61" spans="1:21">
      <c r="A61" s="137" t="s">
        <v>76</v>
      </c>
      <c r="B61" s="118">
        <v>3.1091999999999999E-3</v>
      </c>
      <c r="C61" s="118">
        <v>2.7434999999999998E-3</v>
      </c>
      <c r="D61" s="119">
        <v>-41165.807999999997</v>
      </c>
      <c r="E61" s="165"/>
      <c r="F61" s="119">
        <v>317</v>
      </c>
      <c r="G61" s="119">
        <v>17110</v>
      </c>
      <c r="H61" s="119">
        <v>2180</v>
      </c>
      <c r="I61" s="119">
        <v>697</v>
      </c>
      <c r="J61" s="109"/>
      <c r="K61" s="119">
        <v>746</v>
      </c>
      <c r="L61" s="119">
        <v>0</v>
      </c>
      <c r="M61" s="102">
        <v>0</v>
      </c>
      <c r="N61" s="119">
        <v>5004</v>
      </c>
      <c r="O61" s="109"/>
      <c r="P61" s="119">
        <v>7359</v>
      </c>
      <c r="Q61" s="119">
        <v>1823</v>
      </c>
      <c r="R61" s="119">
        <v>9182</v>
      </c>
      <c r="S61" s="102"/>
      <c r="T61" s="119">
        <v>-29080.347599999997</v>
      </c>
      <c r="U61" s="119">
        <v>-51342.219599999997</v>
      </c>
    </row>
    <row r="62" spans="1:21">
      <c r="A62" s="137" t="s">
        <v>77</v>
      </c>
      <c r="B62" s="118">
        <v>9.9704000000000008E-3</v>
      </c>
      <c r="C62" s="118">
        <v>1.0256599999999999E-2</v>
      </c>
      <c r="D62" s="119">
        <v>-132008.09600000002</v>
      </c>
      <c r="E62" s="165"/>
      <c r="F62" s="119">
        <v>1017</v>
      </c>
      <c r="G62" s="119">
        <v>54867</v>
      </c>
      <c r="H62" s="119">
        <v>6989</v>
      </c>
      <c r="I62" s="119">
        <v>3916</v>
      </c>
      <c r="J62" s="109"/>
      <c r="K62" s="119">
        <v>2393</v>
      </c>
      <c r="L62" s="119">
        <v>0</v>
      </c>
      <c r="M62" s="102">
        <v>0</v>
      </c>
      <c r="N62" s="119">
        <v>4495</v>
      </c>
      <c r="O62" s="109"/>
      <c r="P62" s="119">
        <v>23600</v>
      </c>
      <c r="Q62" s="119">
        <v>-4923</v>
      </c>
      <c r="R62" s="119">
        <v>18677</v>
      </c>
      <c r="S62" s="102"/>
      <c r="T62" s="119">
        <v>-93253.151200000008</v>
      </c>
      <c r="U62" s="119">
        <v>-164641.21520000001</v>
      </c>
    </row>
    <row r="63" spans="1:21">
      <c r="A63" s="137" t="s">
        <v>78</v>
      </c>
      <c r="B63" s="118">
        <v>3.7856999999999999E-3</v>
      </c>
      <c r="C63" s="118">
        <v>4.287E-3</v>
      </c>
      <c r="D63" s="119">
        <v>-50122.667999999998</v>
      </c>
      <c r="E63" s="165"/>
      <c r="F63" s="119">
        <v>386</v>
      </c>
      <c r="G63" s="119">
        <v>20833</v>
      </c>
      <c r="H63" s="119">
        <v>2654</v>
      </c>
      <c r="I63" s="119">
        <v>6860</v>
      </c>
      <c r="J63" s="109"/>
      <c r="K63" s="119">
        <v>909</v>
      </c>
      <c r="L63" s="119">
        <v>0</v>
      </c>
      <c r="M63" s="102">
        <v>0</v>
      </c>
      <c r="N63" s="119">
        <v>2602</v>
      </c>
      <c r="O63" s="109"/>
      <c r="P63" s="119">
        <v>8961</v>
      </c>
      <c r="Q63" s="119">
        <v>2206</v>
      </c>
      <c r="R63" s="119">
        <v>11167</v>
      </c>
      <c r="S63" s="102"/>
      <c r="T63" s="119">
        <v>-35407.652099999999</v>
      </c>
      <c r="U63" s="119">
        <v>-62513.2641</v>
      </c>
    </row>
    <row r="64" spans="1:21">
      <c r="A64" s="137" t="s">
        <v>79</v>
      </c>
      <c r="B64" s="118">
        <v>2.2430000000000002E-3</v>
      </c>
      <c r="C64" s="118">
        <v>2.2149000000000001E-3</v>
      </c>
      <c r="D64" s="119">
        <v>-29697.320000000003</v>
      </c>
      <c r="E64" s="165"/>
      <c r="F64" s="119">
        <v>229</v>
      </c>
      <c r="G64" s="119">
        <v>12343</v>
      </c>
      <c r="H64" s="119">
        <v>1572</v>
      </c>
      <c r="I64" s="119">
        <v>4206</v>
      </c>
      <c r="J64" s="109"/>
      <c r="K64" s="119">
        <v>538</v>
      </c>
      <c r="L64" s="119">
        <v>0</v>
      </c>
      <c r="M64" s="102">
        <v>0</v>
      </c>
      <c r="N64" s="119">
        <v>384</v>
      </c>
      <c r="O64" s="109"/>
      <c r="P64" s="119">
        <v>5309</v>
      </c>
      <c r="Q64" s="119">
        <v>20270</v>
      </c>
      <c r="R64" s="119">
        <v>25579</v>
      </c>
      <c r="S64" s="102"/>
      <c r="T64" s="119">
        <v>-20978.779000000002</v>
      </c>
      <c r="U64" s="119">
        <v>-37038.659000000007</v>
      </c>
    </row>
    <row r="65" spans="1:21">
      <c r="A65" s="137" t="s">
        <v>80</v>
      </c>
      <c r="B65" s="118">
        <v>1.3929000000000001E-3</v>
      </c>
      <c r="C65" s="118">
        <v>1.3198000000000001E-3</v>
      </c>
      <c r="D65" s="119">
        <v>-18441.996000000003</v>
      </c>
      <c r="E65" s="165"/>
      <c r="F65" s="119">
        <v>142</v>
      </c>
      <c r="G65" s="119">
        <v>7665</v>
      </c>
      <c r="H65" s="119">
        <v>976</v>
      </c>
      <c r="I65" s="119">
        <v>1123</v>
      </c>
      <c r="J65" s="109"/>
      <c r="K65" s="119">
        <v>334</v>
      </c>
      <c r="L65" s="119">
        <v>0</v>
      </c>
      <c r="M65" s="102">
        <v>0</v>
      </c>
      <c r="N65" s="119">
        <v>1000</v>
      </c>
      <c r="O65" s="109"/>
      <c r="P65" s="119">
        <v>3297</v>
      </c>
      <c r="Q65" s="119">
        <v>1704</v>
      </c>
      <c r="R65" s="119">
        <v>5001</v>
      </c>
      <c r="S65" s="102"/>
      <c r="T65" s="119">
        <v>-13027.7937</v>
      </c>
      <c r="U65" s="119">
        <v>-23000.957700000003</v>
      </c>
    </row>
    <row r="66" spans="1:21">
      <c r="A66" s="137" t="s">
        <v>81</v>
      </c>
      <c r="B66" s="118">
        <v>3.8964999999999998E-3</v>
      </c>
      <c r="C66" s="118">
        <v>3.5243000000000002E-3</v>
      </c>
      <c r="D66" s="119">
        <v>-51589.659999999996</v>
      </c>
      <c r="E66" s="165"/>
      <c r="F66" s="119">
        <v>397</v>
      </c>
      <c r="G66" s="119">
        <v>21442</v>
      </c>
      <c r="H66" s="119">
        <v>2731</v>
      </c>
      <c r="I66" s="119">
        <v>1197</v>
      </c>
      <c r="J66" s="109"/>
      <c r="K66" s="119">
        <v>935</v>
      </c>
      <c r="L66" s="119">
        <v>0</v>
      </c>
      <c r="M66" s="102">
        <v>0</v>
      </c>
      <c r="N66" s="119">
        <v>5094</v>
      </c>
      <c r="O66" s="109"/>
      <c r="P66" s="119">
        <v>9223</v>
      </c>
      <c r="Q66" s="119">
        <v>-1827</v>
      </c>
      <c r="R66" s="119">
        <v>7396</v>
      </c>
      <c r="S66" s="102"/>
      <c r="T66" s="119">
        <v>-36443.964499999995</v>
      </c>
      <c r="U66" s="119">
        <v>-64342.904499999997</v>
      </c>
    </row>
    <row r="67" spans="1:21">
      <c r="A67" s="137" t="s">
        <v>82</v>
      </c>
      <c r="B67" s="118">
        <v>7.2112200000000001E-2</v>
      </c>
      <c r="C67" s="118">
        <v>7.6235200000000003E-2</v>
      </c>
      <c r="D67" s="119">
        <v>-954765.52800000005</v>
      </c>
      <c r="E67" s="165"/>
      <c r="F67" s="119">
        <v>7355</v>
      </c>
      <c r="G67" s="119">
        <v>396833</v>
      </c>
      <c r="H67" s="119">
        <v>50551</v>
      </c>
      <c r="I67" s="119">
        <v>78094</v>
      </c>
      <c r="J67" s="109"/>
      <c r="K67" s="119">
        <v>17307</v>
      </c>
      <c r="L67" s="119">
        <v>0</v>
      </c>
      <c r="M67" s="102">
        <v>0</v>
      </c>
      <c r="N67" s="119">
        <v>0</v>
      </c>
      <c r="O67" s="109"/>
      <c r="P67" s="119">
        <v>170690</v>
      </c>
      <c r="Q67" s="119">
        <v>19339</v>
      </c>
      <c r="R67" s="119">
        <v>190029</v>
      </c>
      <c r="S67" s="102"/>
      <c r="T67" s="119">
        <v>-674465.40659999999</v>
      </c>
      <c r="U67" s="119">
        <v>-1190788.7586000001</v>
      </c>
    </row>
    <row r="68" spans="1:21">
      <c r="A68" s="137" t="s">
        <v>83</v>
      </c>
      <c r="B68" s="118">
        <v>1.6448999999999999E-3</v>
      </c>
      <c r="C68" s="118">
        <v>1.2925E-3</v>
      </c>
      <c r="D68" s="119">
        <v>-21778.475999999999</v>
      </c>
      <c r="E68" s="165"/>
      <c r="F68" s="119">
        <v>168</v>
      </c>
      <c r="G68" s="119">
        <v>9052</v>
      </c>
      <c r="H68" s="119">
        <v>1153</v>
      </c>
      <c r="I68" s="119">
        <v>228</v>
      </c>
      <c r="J68" s="109"/>
      <c r="K68" s="119">
        <v>395</v>
      </c>
      <c r="L68" s="119">
        <v>0</v>
      </c>
      <c r="M68" s="102">
        <v>0</v>
      </c>
      <c r="N68" s="119">
        <v>4822</v>
      </c>
      <c r="O68" s="109"/>
      <c r="P68" s="119">
        <v>3893</v>
      </c>
      <c r="Q68" s="119">
        <v>-1068</v>
      </c>
      <c r="R68" s="119">
        <v>2825</v>
      </c>
      <c r="S68" s="102"/>
      <c r="T68" s="119">
        <v>-15384.749699999998</v>
      </c>
      <c r="U68" s="119">
        <v>-27162.233699999997</v>
      </c>
    </row>
    <row r="69" spans="1:21">
      <c r="A69" s="137" t="s">
        <v>84</v>
      </c>
      <c r="B69" s="118">
        <v>2.4410999999999999E-3</v>
      </c>
      <c r="C69" s="118">
        <v>2.1917999999999998E-3</v>
      </c>
      <c r="D69" s="119">
        <v>-32320.163999999997</v>
      </c>
      <c r="E69" s="165"/>
      <c r="F69" s="119">
        <v>249</v>
      </c>
      <c r="G69" s="119">
        <v>13433</v>
      </c>
      <c r="H69" s="119">
        <v>1711</v>
      </c>
      <c r="I69" s="119">
        <v>1577</v>
      </c>
      <c r="J69" s="109"/>
      <c r="K69" s="119">
        <v>586</v>
      </c>
      <c r="L69" s="119">
        <v>0</v>
      </c>
      <c r="M69" s="102">
        <v>0</v>
      </c>
      <c r="N69" s="119">
        <v>3412</v>
      </c>
      <c r="O69" s="109"/>
      <c r="P69" s="119">
        <v>5778</v>
      </c>
      <c r="Q69" s="119">
        <v>-38</v>
      </c>
      <c r="R69" s="119">
        <v>5740</v>
      </c>
      <c r="S69" s="102"/>
      <c r="T69" s="119">
        <v>-22831.6083</v>
      </c>
      <c r="U69" s="119">
        <v>-40309.884299999998</v>
      </c>
    </row>
    <row r="70" spans="1:21">
      <c r="A70" s="137" t="s">
        <v>85</v>
      </c>
      <c r="B70" s="118">
        <v>1.22922E-2</v>
      </c>
      <c r="C70" s="118">
        <v>1.4442200000000001E-2</v>
      </c>
      <c r="D70" s="119">
        <v>-162748.728</v>
      </c>
      <c r="E70" s="165"/>
      <c r="F70" s="119">
        <v>1254</v>
      </c>
      <c r="G70" s="119">
        <v>67644</v>
      </c>
      <c r="H70" s="119">
        <v>8617</v>
      </c>
      <c r="I70" s="119">
        <v>29422</v>
      </c>
      <c r="J70" s="109"/>
      <c r="K70" s="119">
        <v>2950</v>
      </c>
      <c r="L70" s="119">
        <v>0</v>
      </c>
      <c r="M70" s="102">
        <v>0</v>
      </c>
      <c r="N70" s="119">
        <v>9901</v>
      </c>
      <c r="O70" s="109"/>
      <c r="P70" s="119">
        <v>29096</v>
      </c>
      <c r="Q70" s="119">
        <v>2297</v>
      </c>
      <c r="R70" s="119">
        <v>31393</v>
      </c>
      <c r="S70" s="102"/>
      <c r="T70" s="119">
        <v>-114968.9466</v>
      </c>
      <c r="U70" s="119">
        <v>-202981.0986</v>
      </c>
    </row>
    <row r="71" spans="1:21">
      <c r="A71" s="137" t="s">
        <v>86</v>
      </c>
      <c r="B71" s="118">
        <v>8.5121999999999993E-3</v>
      </c>
      <c r="C71" s="118">
        <v>7.7494E-3</v>
      </c>
      <c r="D71" s="119">
        <v>-112701.52799999999</v>
      </c>
      <c r="E71" s="165"/>
      <c r="F71" s="119">
        <v>868</v>
      </c>
      <c r="G71" s="119">
        <v>46843</v>
      </c>
      <c r="H71" s="119">
        <v>5967</v>
      </c>
      <c r="I71" s="119">
        <v>2267</v>
      </c>
      <c r="J71" s="109"/>
      <c r="K71" s="119">
        <v>2043</v>
      </c>
      <c r="L71" s="119">
        <v>0</v>
      </c>
      <c r="M71" s="102">
        <v>0</v>
      </c>
      <c r="N71" s="119">
        <v>10438</v>
      </c>
      <c r="O71" s="109"/>
      <c r="P71" s="119">
        <v>20148</v>
      </c>
      <c r="Q71" s="119">
        <v>-1419</v>
      </c>
      <c r="R71" s="119">
        <v>18729</v>
      </c>
      <c r="S71" s="102"/>
      <c r="T71" s="119">
        <v>-79614.606599999999</v>
      </c>
      <c r="U71" s="119">
        <v>-140561.95859999998</v>
      </c>
    </row>
    <row r="72" spans="1:21">
      <c r="A72" s="137" t="s">
        <v>87</v>
      </c>
      <c r="B72" s="118">
        <v>3.4126999999999998E-2</v>
      </c>
      <c r="C72" s="118">
        <v>2.8379700000000001E-2</v>
      </c>
      <c r="D72" s="119">
        <v>-451841.48</v>
      </c>
      <c r="E72" s="165"/>
      <c r="F72" s="119">
        <v>3481</v>
      </c>
      <c r="G72" s="119">
        <v>187801</v>
      </c>
      <c r="H72" s="119">
        <v>23923</v>
      </c>
      <c r="I72" s="119">
        <v>0</v>
      </c>
      <c r="J72" s="109"/>
      <c r="K72" s="119">
        <v>8190</v>
      </c>
      <c r="L72" s="119">
        <v>0</v>
      </c>
      <c r="M72" s="102">
        <v>0</v>
      </c>
      <c r="N72" s="119">
        <v>82947</v>
      </c>
      <c r="O72" s="109"/>
      <c r="P72" s="119">
        <v>80779</v>
      </c>
      <c r="Q72" s="119">
        <v>-57736</v>
      </c>
      <c r="R72" s="119">
        <v>23043</v>
      </c>
      <c r="S72" s="102"/>
      <c r="T72" s="119">
        <v>-319189.83100000001</v>
      </c>
      <c r="U72" s="119">
        <v>-563539.15099999995</v>
      </c>
    </row>
    <row r="73" spans="1:21">
      <c r="A73" s="137" t="s">
        <v>88</v>
      </c>
      <c r="B73" s="118">
        <v>1.3626000000000001E-3</v>
      </c>
      <c r="C73" s="118">
        <v>1.0901999999999999E-3</v>
      </c>
      <c r="D73" s="119">
        <v>-18040.824000000001</v>
      </c>
      <c r="E73" s="165"/>
      <c r="F73" s="119">
        <v>139</v>
      </c>
      <c r="G73" s="119">
        <v>7498</v>
      </c>
      <c r="H73" s="119">
        <v>955</v>
      </c>
      <c r="I73" s="119">
        <v>1293</v>
      </c>
      <c r="J73" s="109"/>
      <c r="K73" s="119">
        <v>327</v>
      </c>
      <c r="L73" s="119">
        <v>0</v>
      </c>
      <c r="M73" s="102">
        <v>0</v>
      </c>
      <c r="N73" s="119">
        <v>3728</v>
      </c>
      <c r="O73" s="109"/>
      <c r="P73" s="119">
        <v>3225</v>
      </c>
      <c r="Q73" s="119">
        <v>226</v>
      </c>
      <c r="R73" s="119">
        <v>3451</v>
      </c>
      <c r="S73" s="102"/>
      <c r="T73" s="119">
        <v>-12744.397800000001</v>
      </c>
      <c r="U73" s="119">
        <v>-22500.613799999999</v>
      </c>
    </row>
    <row r="74" spans="1:21">
      <c r="A74" s="137" t="s">
        <v>89</v>
      </c>
      <c r="B74" s="118">
        <v>2.3415700000000001E-2</v>
      </c>
      <c r="C74" s="118">
        <v>2.1880799999999999E-2</v>
      </c>
      <c r="D74" s="119">
        <v>-310023.86800000002</v>
      </c>
      <c r="E74" s="165"/>
      <c r="F74" s="119">
        <v>2388</v>
      </c>
      <c r="G74" s="119">
        <v>128857</v>
      </c>
      <c r="H74" s="119">
        <v>16414</v>
      </c>
      <c r="I74" s="119">
        <v>5210</v>
      </c>
      <c r="J74" s="109"/>
      <c r="K74" s="119">
        <v>5620</v>
      </c>
      <c r="L74" s="119">
        <v>0</v>
      </c>
      <c r="M74" s="102">
        <v>0</v>
      </c>
      <c r="N74" s="119">
        <v>21004</v>
      </c>
      <c r="O74" s="109"/>
      <c r="P74" s="119">
        <v>55425</v>
      </c>
      <c r="Q74" s="119">
        <v>-9031</v>
      </c>
      <c r="R74" s="119">
        <v>46394</v>
      </c>
      <c r="S74" s="102"/>
      <c r="T74" s="119">
        <v>-219007.04210000002</v>
      </c>
      <c r="U74" s="119">
        <v>-386663.45410000003</v>
      </c>
    </row>
    <row r="75" spans="1:21">
      <c r="A75" s="137" t="s">
        <v>90</v>
      </c>
      <c r="B75" s="118">
        <v>1.07341E-2</v>
      </c>
      <c r="C75" s="118">
        <v>1.03322E-2</v>
      </c>
      <c r="D75" s="119">
        <v>-142119.484</v>
      </c>
      <c r="E75" s="165"/>
      <c r="F75" s="119">
        <v>1095</v>
      </c>
      <c r="G75" s="119">
        <v>59070</v>
      </c>
      <c r="H75" s="119">
        <v>7525</v>
      </c>
      <c r="I75" s="119">
        <v>3370</v>
      </c>
      <c r="J75" s="109"/>
      <c r="K75" s="119">
        <v>2576</v>
      </c>
      <c r="L75" s="119">
        <v>0</v>
      </c>
      <c r="M75" s="102">
        <v>0</v>
      </c>
      <c r="N75" s="119">
        <v>5500</v>
      </c>
      <c r="O75" s="109"/>
      <c r="P75" s="119">
        <v>25408</v>
      </c>
      <c r="Q75" s="119">
        <v>1731</v>
      </c>
      <c r="R75" s="119">
        <v>27139</v>
      </c>
      <c r="S75" s="102"/>
      <c r="T75" s="119">
        <v>-100396.0373</v>
      </c>
      <c r="U75" s="119">
        <v>-177252.19329999998</v>
      </c>
    </row>
    <row r="76" spans="1:21">
      <c r="A76" s="137" t="s">
        <v>91</v>
      </c>
      <c r="B76" s="118">
        <v>1.4253E-3</v>
      </c>
      <c r="C76" s="118">
        <v>1.4653999999999999E-3</v>
      </c>
      <c r="D76" s="119">
        <v>-18870.972000000002</v>
      </c>
      <c r="E76" s="165"/>
      <c r="F76" s="119">
        <v>145</v>
      </c>
      <c r="G76" s="119">
        <v>7843</v>
      </c>
      <c r="H76" s="119">
        <v>999</v>
      </c>
      <c r="I76" s="119">
        <v>548</v>
      </c>
      <c r="J76" s="109"/>
      <c r="K76" s="119">
        <v>342</v>
      </c>
      <c r="L76" s="119">
        <v>0</v>
      </c>
      <c r="M76" s="102">
        <v>0</v>
      </c>
      <c r="N76" s="119">
        <v>861</v>
      </c>
      <c r="O76" s="109"/>
      <c r="P76" s="119">
        <v>3374</v>
      </c>
      <c r="Q76" s="119">
        <v>-664</v>
      </c>
      <c r="R76" s="119">
        <v>2710</v>
      </c>
      <c r="S76" s="102"/>
      <c r="T76" s="119">
        <v>-13330.830900000001</v>
      </c>
      <c r="U76" s="119">
        <v>-23535.978900000002</v>
      </c>
    </row>
    <row r="77" spans="1:21">
      <c r="A77" s="137" t="s">
        <v>92</v>
      </c>
      <c r="B77" s="118">
        <v>3.9680999999999996E-3</v>
      </c>
      <c r="C77" s="118">
        <v>3.666E-3</v>
      </c>
      <c r="D77" s="119">
        <v>-52537.643999999993</v>
      </c>
      <c r="E77" s="165"/>
      <c r="F77" s="119">
        <v>405</v>
      </c>
      <c r="G77" s="119">
        <v>21836</v>
      </c>
      <c r="H77" s="119">
        <v>2782</v>
      </c>
      <c r="I77" s="119">
        <v>686</v>
      </c>
      <c r="J77" s="109"/>
      <c r="K77" s="119">
        <v>952</v>
      </c>
      <c r="L77" s="119">
        <v>0</v>
      </c>
      <c r="M77" s="102">
        <v>0</v>
      </c>
      <c r="N77" s="119">
        <v>4134</v>
      </c>
      <c r="O77" s="109"/>
      <c r="P77" s="119">
        <v>9392</v>
      </c>
      <c r="Q77" s="119">
        <v>-568</v>
      </c>
      <c r="R77" s="119">
        <v>8824</v>
      </c>
      <c r="S77" s="102"/>
      <c r="T77" s="119">
        <v>-37113.639299999995</v>
      </c>
      <c r="U77" s="119">
        <v>-65525.235299999993</v>
      </c>
    </row>
    <row r="78" spans="1:21">
      <c r="A78" s="137" t="s">
        <v>93</v>
      </c>
      <c r="B78" s="118">
        <v>7.9354000000000004E-3</v>
      </c>
      <c r="C78" s="118">
        <v>8.796E-3</v>
      </c>
      <c r="D78" s="119">
        <v>-105064.69600000001</v>
      </c>
      <c r="E78" s="165"/>
      <c r="F78" s="119">
        <v>809</v>
      </c>
      <c r="G78" s="119">
        <v>43669</v>
      </c>
      <c r="H78" s="119">
        <v>5563</v>
      </c>
      <c r="I78" s="119">
        <v>11778</v>
      </c>
      <c r="J78" s="109"/>
      <c r="K78" s="119">
        <v>1904</v>
      </c>
      <c r="L78" s="119">
        <v>0</v>
      </c>
      <c r="M78" s="102">
        <v>0</v>
      </c>
      <c r="N78" s="119">
        <v>6427</v>
      </c>
      <c r="O78" s="109"/>
      <c r="P78" s="119">
        <v>18783</v>
      </c>
      <c r="Q78" s="119">
        <v>-6108</v>
      </c>
      <c r="R78" s="119">
        <v>12675</v>
      </c>
      <c r="S78" s="102"/>
      <c r="T78" s="119">
        <v>-74219.796199999997</v>
      </c>
      <c r="U78" s="119">
        <v>-131037.2602</v>
      </c>
    </row>
    <row r="79" spans="1:21">
      <c r="A79" s="137" t="s">
        <v>94</v>
      </c>
      <c r="B79" s="118">
        <v>1.2668E-3</v>
      </c>
      <c r="C79" s="118">
        <v>1.2918000000000001E-3</v>
      </c>
      <c r="D79" s="119">
        <v>-16772.432000000001</v>
      </c>
      <c r="E79" s="165"/>
      <c r="F79" s="119">
        <v>129</v>
      </c>
      <c r="G79" s="119">
        <v>6971</v>
      </c>
      <c r="H79" s="119">
        <v>888</v>
      </c>
      <c r="I79" s="119">
        <v>389</v>
      </c>
      <c r="J79" s="109"/>
      <c r="K79" s="119">
        <v>304</v>
      </c>
      <c r="L79" s="119">
        <v>0</v>
      </c>
      <c r="M79" s="102">
        <v>0</v>
      </c>
      <c r="N79" s="119">
        <v>0</v>
      </c>
      <c r="O79" s="109"/>
      <c r="P79" s="119">
        <v>2999</v>
      </c>
      <c r="Q79" s="119">
        <v>408</v>
      </c>
      <c r="R79" s="119">
        <v>3407</v>
      </c>
      <c r="S79" s="102"/>
      <c r="T79" s="119">
        <v>-11848.3804</v>
      </c>
      <c r="U79" s="119">
        <v>-20918.668399999999</v>
      </c>
    </row>
    <row r="80" spans="1:21">
      <c r="A80" s="137" t="s">
        <v>95</v>
      </c>
      <c r="B80" s="118">
        <v>3.3625E-3</v>
      </c>
      <c r="C80" s="118">
        <v>3.1867000000000002E-3</v>
      </c>
      <c r="D80" s="119">
        <v>-44519.5</v>
      </c>
      <c r="E80" s="165"/>
      <c r="F80" s="119">
        <v>343</v>
      </c>
      <c r="G80" s="119">
        <v>18504</v>
      </c>
      <c r="H80" s="119">
        <v>2357</v>
      </c>
      <c r="I80" s="119">
        <v>0</v>
      </c>
      <c r="J80" s="109"/>
      <c r="K80" s="119">
        <v>807</v>
      </c>
      <c r="L80" s="119">
        <v>0</v>
      </c>
      <c r="M80" s="102">
        <v>0</v>
      </c>
      <c r="N80" s="119">
        <v>2618</v>
      </c>
      <c r="O80" s="109"/>
      <c r="P80" s="119">
        <v>7959</v>
      </c>
      <c r="Q80" s="119">
        <v>47</v>
      </c>
      <c r="R80" s="119">
        <v>8006</v>
      </c>
      <c r="S80" s="102"/>
      <c r="T80" s="119">
        <v>-31449.462500000001</v>
      </c>
      <c r="U80" s="119">
        <v>-55524.962500000001</v>
      </c>
    </row>
    <row r="81" spans="1:21">
      <c r="A81" s="137" t="s">
        <v>96</v>
      </c>
      <c r="B81" s="118">
        <v>1.3734400000000001E-2</v>
      </c>
      <c r="C81" s="118">
        <v>1.41382E-2</v>
      </c>
      <c r="D81" s="119">
        <v>-181843.45600000001</v>
      </c>
      <c r="E81" s="165"/>
      <c r="F81" s="119">
        <v>1401</v>
      </c>
      <c r="G81" s="119">
        <v>75580</v>
      </c>
      <c r="H81" s="119">
        <v>9628</v>
      </c>
      <c r="I81" s="119">
        <v>5682</v>
      </c>
      <c r="J81" s="109"/>
      <c r="K81" s="119">
        <v>3296</v>
      </c>
      <c r="L81" s="119">
        <v>0</v>
      </c>
      <c r="M81" s="102">
        <v>0</v>
      </c>
      <c r="N81" s="119">
        <v>0</v>
      </c>
      <c r="O81" s="109"/>
      <c r="P81" s="119">
        <v>32509</v>
      </c>
      <c r="Q81" s="119">
        <v>2422</v>
      </c>
      <c r="R81" s="119">
        <v>34931</v>
      </c>
      <c r="S81" s="102"/>
      <c r="T81" s="119">
        <v>-128457.8432</v>
      </c>
      <c r="U81" s="119">
        <v>-226796.14720000001</v>
      </c>
    </row>
    <row r="82" spans="1:21">
      <c r="A82" s="137" t="s">
        <v>97</v>
      </c>
      <c r="B82" s="118">
        <v>2.2442E-3</v>
      </c>
      <c r="C82" s="118">
        <v>2.2588999999999999E-3</v>
      </c>
      <c r="D82" s="119">
        <v>-29713.207999999999</v>
      </c>
      <c r="E82" s="165"/>
      <c r="F82" s="119">
        <v>229</v>
      </c>
      <c r="G82" s="119">
        <v>12350</v>
      </c>
      <c r="H82" s="119">
        <v>1573</v>
      </c>
      <c r="I82" s="119">
        <v>202</v>
      </c>
      <c r="J82" s="109"/>
      <c r="K82" s="119">
        <v>539</v>
      </c>
      <c r="L82" s="119">
        <v>0</v>
      </c>
      <c r="M82" s="102">
        <v>0</v>
      </c>
      <c r="N82" s="119">
        <v>55</v>
      </c>
      <c r="O82" s="109"/>
      <c r="P82" s="119">
        <v>5312</v>
      </c>
      <c r="Q82" s="119">
        <v>2243</v>
      </c>
      <c r="R82" s="119">
        <v>7555</v>
      </c>
      <c r="S82" s="102"/>
      <c r="T82" s="119">
        <v>-20990.0026</v>
      </c>
      <c r="U82" s="119">
        <v>-37058.474600000001</v>
      </c>
    </row>
    <row r="83" spans="1:21">
      <c r="A83" s="137" t="s">
        <v>98</v>
      </c>
      <c r="B83" s="118">
        <v>1.10499E-2</v>
      </c>
      <c r="C83" s="118">
        <v>1.0463800000000001E-2</v>
      </c>
      <c r="D83" s="119">
        <v>-146300.67600000001</v>
      </c>
      <c r="E83" s="165"/>
      <c r="F83" s="119">
        <v>1127</v>
      </c>
      <c r="G83" s="119">
        <v>60808</v>
      </c>
      <c r="H83" s="119">
        <v>7746</v>
      </c>
      <c r="I83" s="119">
        <v>4881</v>
      </c>
      <c r="J83" s="109"/>
      <c r="K83" s="119">
        <v>2652</v>
      </c>
      <c r="L83" s="119">
        <v>0</v>
      </c>
      <c r="M83" s="102">
        <v>0</v>
      </c>
      <c r="N83" s="119">
        <v>8020</v>
      </c>
      <c r="O83" s="109"/>
      <c r="P83" s="119">
        <v>26155</v>
      </c>
      <c r="Q83" s="119">
        <v>2461</v>
      </c>
      <c r="R83" s="119">
        <v>28616</v>
      </c>
      <c r="S83" s="102"/>
      <c r="T83" s="119">
        <v>-103349.7147</v>
      </c>
      <c r="U83" s="119">
        <v>-182466.9987</v>
      </c>
    </row>
    <row r="84" spans="1:21">
      <c r="A84" s="137" t="s">
        <v>99</v>
      </c>
      <c r="B84" s="118">
        <v>2.5779000000000002E-3</v>
      </c>
      <c r="C84" s="118">
        <v>2.3578000000000002E-3</v>
      </c>
      <c r="D84" s="119">
        <v>-34131.396000000001</v>
      </c>
      <c r="E84" s="165"/>
      <c r="F84" s="119">
        <v>263</v>
      </c>
      <c r="G84" s="119">
        <v>14186</v>
      </c>
      <c r="H84" s="119">
        <v>1807</v>
      </c>
      <c r="I84" s="119">
        <v>1254</v>
      </c>
      <c r="J84" s="109"/>
      <c r="K84" s="119">
        <v>619</v>
      </c>
      <c r="L84" s="119">
        <v>0</v>
      </c>
      <c r="M84" s="102">
        <v>0</v>
      </c>
      <c r="N84" s="119">
        <v>3012</v>
      </c>
      <c r="O84" s="109"/>
      <c r="P84" s="119">
        <v>6102</v>
      </c>
      <c r="Q84" s="119">
        <v>2080</v>
      </c>
      <c r="R84" s="119">
        <v>8182</v>
      </c>
      <c r="S84" s="102"/>
      <c r="T84" s="119">
        <v>-24111.098700000002</v>
      </c>
      <c r="U84" s="119">
        <v>-42568.862700000005</v>
      </c>
    </row>
    <row r="85" spans="1:21">
      <c r="A85" s="137" t="s">
        <v>100</v>
      </c>
      <c r="B85" s="118">
        <v>8.2448999999999995E-3</v>
      </c>
      <c r="C85" s="118">
        <v>6.5058E-3</v>
      </c>
      <c r="D85" s="119">
        <v>-109162.476</v>
      </c>
      <c r="E85" s="165"/>
      <c r="F85" s="119">
        <v>841</v>
      </c>
      <c r="G85" s="119">
        <v>45372</v>
      </c>
      <c r="H85" s="119">
        <v>5780</v>
      </c>
      <c r="I85" s="119">
        <v>0</v>
      </c>
      <c r="J85" s="109"/>
      <c r="K85" s="119">
        <v>1979</v>
      </c>
      <c r="L85" s="119">
        <v>0</v>
      </c>
      <c r="M85" s="102">
        <v>0</v>
      </c>
      <c r="N85" s="119">
        <v>26508</v>
      </c>
      <c r="O85" s="109"/>
      <c r="P85" s="119">
        <v>19516</v>
      </c>
      <c r="Q85" s="119">
        <v>-3686</v>
      </c>
      <c r="R85" s="119">
        <v>15830</v>
      </c>
      <c r="S85" s="102"/>
      <c r="T85" s="119">
        <v>-77114.549699999989</v>
      </c>
      <c r="U85" s="119">
        <v>-136148.0337</v>
      </c>
    </row>
    <row r="86" spans="1:21">
      <c r="A86" s="137" t="s">
        <v>101</v>
      </c>
      <c r="B86" s="118">
        <v>8.1975999999999993E-3</v>
      </c>
      <c r="C86" s="118">
        <v>7.2173999999999997E-3</v>
      </c>
      <c r="D86" s="119">
        <v>-108536.22399999999</v>
      </c>
      <c r="E86" s="165"/>
      <c r="F86" s="119">
        <v>836</v>
      </c>
      <c r="G86" s="119">
        <v>45111</v>
      </c>
      <c r="H86" s="119">
        <v>5747</v>
      </c>
      <c r="I86" s="119">
        <v>4291</v>
      </c>
      <c r="J86" s="109"/>
      <c r="K86" s="119">
        <v>1967</v>
      </c>
      <c r="L86" s="119">
        <v>0</v>
      </c>
      <c r="M86" s="102">
        <v>0</v>
      </c>
      <c r="N86" s="119">
        <v>13414</v>
      </c>
      <c r="O86" s="109"/>
      <c r="P86" s="119">
        <v>19404</v>
      </c>
      <c r="Q86" s="119">
        <v>201</v>
      </c>
      <c r="R86" s="119">
        <v>19605</v>
      </c>
      <c r="S86" s="102"/>
      <c r="T86" s="119">
        <v>-76672.152799999996</v>
      </c>
      <c r="U86" s="119">
        <v>-135366.9688</v>
      </c>
    </row>
    <row r="87" spans="1:21">
      <c r="A87" s="137" t="s">
        <v>102</v>
      </c>
      <c r="B87" s="118">
        <v>1.3434700000000001E-2</v>
      </c>
      <c r="C87" s="118">
        <v>1.30977E-2</v>
      </c>
      <c r="D87" s="119">
        <v>-177875.42800000001</v>
      </c>
      <c r="E87" s="165"/>
      <c r="F87" s="119">
        <v>1370</v>
      </c>
      <c r="G87" s="119">
        <v>73931</v>
      </c>
      <c r="H87" s="119">
        <v>9418</v>
      </c>
      <c r="I87" s="119">
        <v>0</v>
      </c>
      <c r="J87" s="109"/>
      <c r="K87" s="119">
        <v>3224</v>
      </c>
      <c r="L87" s="119">
        <v>0</v>
      </c>
      <c r="M87" s="102">
        <v>0</v>
      </c>
      <c r="N87" s="119">
        <v>5172</v>
      </c>
      <c r="O87" s="109"/>
      <c r="P87" s="119">
        <v>31800</v>
      </c>
      <c r="Q87" s="119">
        <v>-653</v>
      </c>
      <c r="R87" s="119">
        <v>31147</v>
      </c>
      <c r="S87" s="102"/>
      <c r="T87" s="119">
        <v>-125654.7491</v>
      </c>
      <c r="U87" s="119">
        <v>-221847.20110000001</v>
      </c>
    </row>
    <row r="88" spans="1:21">
      <c r="A88" s="137" t="s">
        <v>103</v>
      </c>
      <c r="B88" s="118">
        <v>6.9414999999999998E-3</v>
      </c>
      <c r="C88" s="118">
        <v>6.2087000000000002E-3</v>
      </c>
      <c r="D88" s="119">
        <v>-91905.459999999992</v>
      </c>
      <c r="E88" s="165"/>
      <c r="F88" s="119">
        <v>708</v>
      </c>
      <c r="G88" s="119">
        <v>38199</v>
      </c>
      <c r="H88" s="119">
        <v>4866</v>
      </c>
      <c r="I88" s="119">
        <v>1103</v>
      </c>
      <c r="J88" s="109"/>
      <c r="K88" s="119">
        <v>1666</v>
      </c>
      <c r="L88" s="119">
        <v>0</v>
      </c>
      <c r="M88" s="102">
        <v>0</v>
      </c>
      <c r="N88" s="119">
        <v>10028</v>
      </c>
      <c r="O88" s="109"/>
      <c r="P88" s="119">
        <v>16431</v>
      </c>
      <c r="Q88" s="119">
        <v>-2471</v>
      </c>
      <c r="R88" s="119">
        <v>13960</v>
      </c>
      <c r="S88" s="102"/>
      <c r="T88" s="119">
        <v>-64923.849499999997</v>
      </c>
      <c r="U88" s="119">
        <v>-114624.9895</v>
      </c>
    </row>
    <row r="89" spans="1:21">
      <c r="A89" s="137" t="s">
        <v>104</v>
      </c>
      <c r="B89" s="118">
        <v>4.1292999999999998E-3</v>
      </c>
      <c r="C89" s="118">
        <v>3.4880000000000002E-3</v>
      </c>
      <c r="D89" s="119">
        <v>-54671.932000000001</v>
      </c>
      <c r="E89" s="165"/>
      <c r="F89" s="119">
        <v>421</v>
      </c>
      <c r="G89" s="119">
        <v>22724</v>
      </c>
      <c r="H89" s="119">
        <v>2895</v>
      </c>
      <c r="I89" s="119">
        <v>2592</v>
      </c>
      <c r="J89" s="109"/>
      <c r="K89" s="119">
        <v>991</v>
      </c>
      <c r="L89" s="119">
        <v>0</v>
      </c>
      <c r="M89" s="102">
        <v>0</v>
      </c>
      <c r="N89" s="119">
        <v>8776</v>
      </c>
      <c r="O89" s="109"/>
      <c r="P89" s="119">
        <v>9774</v>
      </c>
      <c r="Q89" s="119">
        <v>2784</v>
      </c>
      <c r="R89" s="119">
        <v>12558</v>
      </c>
      <c r="S89" s="102"/>
      <c r="T89" s="119">
        <v>-38621.342899999996</v>
      </c>
      <c r="U89" s="119">
        <v>-68187.130900000004</v>
      </c>
    </row>
    <row r="90" spans="1:21">
      <c r="A90" s="137" t="s">
        <v>105</v>
      </c>
      <c r="B90" s="118">
        <v>2.7070000000000002E-3</v>
      </c>
      <c r="C90" s="118">
        <v>2.4515000000000001E-3</v>
      </c>
      <c r="D90" s="119">
        <v>-35840.68</v>
      </c>
      <c r="E90" s="165"/>
      <c r="F90" s="119">
        <v>276</v>
      </c>
      <c r="G90" s="119">
        <v>14897</v>
      </c>
      <c r="H90" s="119">
        <v>1898</v>
      </c>
      <c r="I90" s="119">
        <v>1683</v>
      </c>
      <c r="J90" s="109"/>
      <c r="K90" s="119">
        <v>650</v>
      </c>
      <c r="L90" s="119">
        <v>0</v>
      </c>
      <c r="M90" s="102">
        <v>0</v>
      </c>
      <c r="N90" s="119">
        <v>3496</v>
      </c>
      <c r="O90" s="109"/>
      <c r="P90" s="119">
        <v>6407</v>
      </c>
      <c r="Q90" s="119">
        <v>360</v>
      </c>
      <c r="R90" s="119">
        <v>6767</v>
      </c>
      <c r="S90" s="102"/>
      <c r="T90" s="119">
        <v>-25318.571000000004</v>
      </c>
      <c r="U90" s="119">
        <v>-44700.691000000006</v>
      </c>
    </row>
    <row r="91" spans="1:21">
      <c r="A91" s="137" t="s">
        <v>106</v>
      </c>
      <c r="B91" s="118">
        <v>6.7248000000000004E-3</v>
      </c>
      <c r="C91" s="118">
        <v>6.6014000000000003E-3</v>
      </c>
      <c r="D91" s="119">
        <v>-89036.351999999999</v>
      </c>
      <c r="E91" s="165"/>
      <c r="F91" s="119">
        <v>686</v>
      </c>
      <c r="G91" s="119">
        <v>37007</v>
      </c>
      <c r="H91" s="119">
        <v>4714</v>
      </c>
      <c r="I91" s="119">
        <v>0</v>
      </c>
      <c r="J91" s="109"/>
      <c r="K91" s="119">
        <v>1614</v>
      </c>
      <c r="L91" s="119">
        <v>0</v>
      </c>
      <c r="M91" s="102">
        <v>0</v>
      </c>
      <c r="N91" s="119">
        <v>3750</v>
      </c>
      <c r="O91" s="109"/>
      <c r="P91" s="119">
        <v>15918</v>
      </c>
      <c r="Q91" s="119">
        <v>-4023</v>
      </c>
      <c r="R91" s="119">
        <v>11895</v>
      </c>
      <c r="S91" s="102"/>
      <c r="T91" s="119">
        <v>-62897.054400000001</v>
      </c>
      <c r="U91" s="119">
        <v>-111046.62240000001</v>
      </c>
    </row>
    <row r="92" spans="1:21">
      <c r="A92" s="137" t="s">
        <v>107</v>
      </c>
      <c r="B92" s="118">
        <v>3.6465E-3</v>
      </c>
      <c r="C92" s="118">
        <v>3.4225000000000002E-3</v>
      </c>
      <c r="D92" s="119">
        <v>-48279.66</v>
      </c>
      <c r="E92" s="165"/>
      <c r="F92" s="119">
        <v>372</v>
      </c>
      <c r="G92" s="119">
        <v>20067</v>
      </c>
      <c r="H92" s="119">
        <v>2556</v>
      </c>
      <c r="I92" s="119">
        <v>395</v>
      </c>
      <c r="J92" s="109"/>
      <c r="K92" s="119">
        <v>875</v>
      </c>
      <c r="L92" s="119">
        <v>0</v>
      </c>
      <c r="M92" s="102">
        <v>0</v>
      </c>
      <c r="N92" s="119">
        <v>3066</v>
      </c>
      <c r="O92" s="109"/>
      <c r="P92" s="119">
        <v>8631</v>
      </c>
      <c r="Q92" s="119">
        <v>-908</v>
      </c>
      <c r="R92" s="119">
        <v>7723</v>
      </c>
      <c r="S92" s="102"/>
      <c r="T92" s="119">
        <v>-34105.714500000002</v>
      </c>
      <c r="U92" s="119">
        <v>-60214.654499999997</v>
      </c>
    </row>
    <row r="93" spans="1:21">
      <c r="A93" s="137" t="s">
        <v>108</v>
      </c>
      <c r="B93" s="118">
        <v>6.2211999999999996E-3</v>
      </c>
      <c r="C93" s="118">
        <v>5.7914000000000004E-3</v>
      </c>
      <c r="D93" s="119">
        <v>-82368.687999999995</v>
      </c>
      <c r="E93" s="165"/>
      <c r="F93" s="119">
        <v>635</v>
      </c>
      <c r="G93" s="119">
        <v>34235</v>
      </c>
      <c r="H93" s="119">
        <v>4361</v>
      </c>
      <c r="I93" s="119">
        <v>5160</v>
      </c>
      <c r="J93" s="109"/>
      <c r="K93" s="119">
        <v>1493</v>
      </c>
      <c r="L93" s="119">
        <v>0</v>
      </c>
      <c r="M93" s="102">
        <v>0</v>
      </c>
      <c r="N93" s="119">
        <v>5882</v>
      </c>
      <c r="O93" s="109"/>
      <c r="P93" s="119">
        <v>14726</v>
      </c>
      <c r="Q93" s="119">
        <v>7146</v>
      </c>
      <c r="R93" s="119">
        <v>21872</v>
      </c>
      <c r="S93" s="102"/>
      <c r="T93" s="119">
        <v>-58186.883599999994</v>
      </c>
      <c r="U93" s="119">
        <v>-102730.67559999999</v>
      </c>
    </row>
    <row r="94" spans="1:21">
      <c r="A94" s="137" t="s">
        <v>109</v>
      </c>
      <c r="B94" s="118">
        <v>1.3202999999999999E-3</v>
      </c>
      <c r="C94" s="118">
        <v>1.2141000000000001E-3</v>
      </c>
      <c r="D94" s="119">
        <v>-17480.772000000001</v>
      </c>
      <c r="E94" s="165"/>
      <c r="F94" s="119">
        <v>135</v>
      </c>
      <c r="G94" s="119">
        <v>7266</v>
      </c>
      <c r="H94" s="119">
        <v>926</v>
      </c>
      <c r="I94" s="119">
        <v>49</v>
      </c>
      <c r="J94" s="109"/>
      <c r="K94" s="119">
        <v>317</v>
      </c>
      <c r="L94" s="119">
        <v>0</v>
      </c>
      <c r="M94" s="102">
        <v>0</v>
      </c>
      <c r="N94" s="119">
        <v>1454</v>
      </c>
      <c r="O94" s="109"/>
      <c r="P94" s="119">
        <v>3125</v>
      </c>
      <c r="Q94" s="119">
        <v>10969</v>
      </c>
      <c r="R94" s="119">
        <v>14094</v>
      </c>
      <c r="S94" s="102"/>
      <c r="T94" s="119">
        <v>-12348.7659</v>
      </c>
      <c r="U94" s="119">
        <v>-21802.1139</v>
      </c>
    </row>
    <row r="95" spans="1:21">
      <c r="A95" s="137" t="s">
        <v>110</v>
      </c>
      <c r="B95" s="118">
        <v>4.0620999999999999E-3</v>
      </c>
      <c r="C95" s="118">
        <v>4.0835999999999997E-3</v>
      </c>
      <c r="D95" s="119">
        <v>-53782.203999999998</v>
      </c>
      <c r="E95" s="165"/>
      <c r="F95" s="119">
        <v>414</v>
      </c>
      <c r="G95" s="119">
        <v>22354</v>
      </c>
      <c r="H95" s="119">
        <v>2848</v>
      </c>
      <c r="I95" s="119">
        <v>294</v>
      </c>
      <c r="J95" s="109"/>
      <c r="K95" s="119">
        <v>975</v>
      </c>
      <c r="L95" s="119">
        <v>0</v>
      </c>
      <c r="M95" s="102">
        <v>0</v>
      </c>
      <c r="N95" s="119">
        <v>1481</v>
      </c>
      <c r="O95" s="109"/>
      <c r="P95" s="119">
        <v>9615</v>
      </c>
      <c r="Q95" s="119">
        <v>-2153</v>
      </c>
      <c r="R95" s="119">
        <v>7462</v>
      </c>
      <c r="S95" s="102"/>
      <c r="T95" s="119">
        <v>-37992.821299999996</v>
      </c>
      <c r="U95" s="119">
        <v>-67077.457299999995</v>
      </c>
    </row>
    <row r="96" spans="1:21">
      <c r="A96" s="137" t="s">
        <v>111</v>
      </c>
      <c r="B96" s="118">
        <v>3.2269999999999998E-4</v>
      </c>
      <c r="C96" s="118">
        <v>2.5260000000000001E-4</v>
      </c>
      <c r="D96" s="119">
        <v>-4272.5479999999998</v>
      </c>
      <c r="E96" s="165"/>
      <c r="F96" s="119">
        <v>33</v>
      </c>
      <c r="G96" s="119">
        <v>1776</v>
      </c>
      <c r="H96" s="119">
        <v>226</v>
      </c>
      <c r="I96" s="119">
        <v>366</v>
      </c>
      <c r="J96" s="109"/>
      <c r="K96" s="119">
        <v>77</v>
      </c>
      <c r="L96" s="119">
        <v>0</v>
      </c>
      <c r="M96" s="102">
        <v>0</v>
      </c>
      <c r="N96" s="119">
        <v>960</v>
      </c>
      <c r="O96" s="109"/>
      <c r="P96" s="119">
        <v>764</v>
      </c>
      <c r="Q96" s="119">
        <v>-61</v>
      </c>
      <c r="R96" s="119">
        <v>703</v>
      </c>
      <c r="S96" s="102"/>
      <c r="T96" s="119">
        <v>-3018.2130999999999</v>
      </c>
      <c r="U96" s="119">
        <v>-5328.7451000000001</v>
      </c>
    </row>
    <row r="97" spans="1:21">
      <c r="A97" s="137" t="s">
        <v>112</v>
      </c>
      <c r="B97" s="118">
        <v>2.8584100000000001E-2</v>
      </c>
      <c r="C97" s="118">
        <v>3.0190999999999999E-2</v>
      </c>
      <c r="D97" s="119">
        <v>-378453.484</v>
      </c>
      <c r="E97" s="165"/>
      <c r="F97" s="119">
        <v>2916</v>
      </c>
      <c r="G97" s="119">
        <v>157298</v>
      </c>
      <c r="H97" s="119">
        <v>20037</v>
      </c>
      <c r="I97" s="119">
        <v>21990</v>
      </c>
      <c r="J97" s="109"/>
      <c r="K97" s="119">
        <v>6860</v>
      </c>
      <c r="L97" s="119">
        <v>0</v>
      </c>
      <c r="M97" s="102">
        <v>0</v>
      </c>
      <c r="N97" s="119">
        <v>14096</v>
      </c>
      <c r="O97" s="109"/>
      <c r="P97" s="119">
        <v>67659</v>
      </c>
      <c r="Q97" s="119">
        <v>-25390</v>
      </c>
      <c r="R97" s="119">
        <v>42269</v>
      </c>
      <c r="S97" s="102"/>
      <c r="T97" s="119">
        <v>-267347.08730000001</v>
      </c>
      <c r="U97" s="119">
        <v>-472009.24330000003</v>
      </c>
    </row>
    <row r="98" spans="1:21">
      <c r="A98" s="137" t="s">
        <v>113</v>
      </c>
      <c r="B98" s="118">
        <v>3.1261000000000001E-3</v>
      </c>
      <c r="C98" s="118">
        <v>2.7891999999999999E-3</v>
      </c>
      <c r="D98" s="119">
        <v>-41389.563999999998</v>
      </c>
      <c r="E98" s="165"/>
      <c r="F98" s="119">
        <v>319</v>
      </c>
      <c r="G98" s="119">
        <v>17203</v>
      </c>
      <c r="H98" s="119">
        <v>2191</v>
      </c>
      <c r="I98" s="119">
        <v>3744</v>
      </c>
      <c r="J98" s="109"/>
      <c r="K98" s="119">
        <v>750</v>
      </c>
      <c r="L98" s="119">
        <v>0</v>
      </c>
      <c r="M98" s="102">
        <v>0</v>
      </c>
      <c r="N98" s="119">
        <v>4610</v>
      </c>
      <c r="O98" s="109"/>
      <c r="P98" s="119">
        <v>7399</v>
      </c>
      <c r="Q98" s="119">
        <v>2130</v>
      </c>
      <c r="R98" s="119">
        <v>9529</v>
      </c>
      <c r="S98" s="102"/>
      <c r="T98" s="119">
        <v>-29238.4133</v>
      </c>
      <c r="U98" s="119">
        <v>-51621.289300000004</v>
      </c>
    </row>
    <row r="99" spans="1:21">
      <c r="A99" s="137" t="s">
        <v>114</v>
      </c>
      <c r="B99" s="118">
        <v>0.1098871</v>
      </c>
      <c r="C99" s="118">
        <v>0.11925479999999999</v>
      </c>
      <c r="D99" s="119">
        <v>-1454905.2039999999</v>
      </c>
      <c r="E99" s="165"/>
      <c r="F99" s="119">
        <v>11209</v>
      </c>
      <c r="G99" s="119">
        <v>604710</v>
      </c>
      <c r="H99" s="119">
        <v>77031</v>
      </c>
      <c r="I99" s="119">
        <v>128192</v>
      </c>
      <c r="J99" s="109"/>
      <c r="K99" s="119">
        <v>26373</v>
      </c>
      <c r="L99" s="119">
        <v>0</v>
      </c>
      <c r="M99" s="102">
        <v>0</v>
      </c>
      <c r="N99" s="119">
        <v>11639</v>
      </c>
      <c r="O99" s="109"/>
      <c r="P99" s="119">
        <v>260103</v>
      </c>
      <c r="Q99" s="119">
        <v>55432</v>
      </c>
      <c r="R99" s="119">
        <v>315535</v>
      </c>
      <c r="S99" s="102"/>
      <c r="T99" s="119">
        <v>-1027775.9169</v>
      </c>
      <c r="U99" s="119">
        <v>-1814568.9848999998</v>
      </c>
    </row>
    <row r="100" spans="1:21">
      <c r="A100" s="137" t="s">
        <v>115</v>
      </c>
      <c r="B100" s="118">
        <v>1.5177999999999999E-3</v>
      </c>
      <c r="C100" s="118">
        <v>1.5487000000000001E-3</v>
      </c>
      <c r="D100" s="119">
        <v>-20095.671999999999</v>
      </c>
      <c r="E100" s="165"/>
      <c r="F100" s="119">
        <v>155</v>
      </c>
      <c r="G100" s="119">
        <v>8352</v>
      </c>
      <c r="H100" s="119">
        <v>1064</v>
      </c>
      <c r="I100" s="119">
        <v>422</v>
      </c>
      <c r="J100" s="109"/>
      <c r="K100" s="119">
        <v>364</v>
      </c>
      <c r="L100" s="119">
        <v>0</v>
      </c>
      <c r="M100" s="102">
        <v>0</v>
      </c>
      <c r="N100" s="119">
        <v>1013</v>
      </c>
      <c r="O100" s="109"/>
      <c r="P100" s="119">
        <v>3593</v>
      </c>
      <c r="Q100" s="119">
        <v>-569</v>
      </c>
      <c r="R100" s="119">
        <v>3024</v>
      </c>
      <c r="S100" s="102"/>
      <c r="T100" s="119">
        <v>-14195.983399999999</v>
      </c>
      <c r="U100" s="119">
        <v>-25063.431399999998</v>
      </c>
    </row>
    <row r="101" spans="1:21">
      <c r="A101" s="137" t="s">
        <v>116</v>
      </c>
      <c r="B101" s="118">
        <v>6.4970000000000002E-4</v>
      </c>
      <c r="C101" s="118">
        <v>7.4209999999999999E-4</v>
      </c>
      <c r="D101" s="119">
        <v>-8602.0280000000002</v>
      </c>
      <c r="E101" s="165"/>
      <c r="F101" s="119">
        <v>66</v>
      </c>
      <c r="G101" s="119">
        <v>3575</v>
      </c>
      <c r="H101" s="119">
        <v>455</v>
      </c>
      <c r="I101" s="119">
        <v>1549</v>
      </c>
      <c r="J101" s="109"/>
      <c r="K101" s="119">
        <v>156</v>
      </c>
      <c r="L101" s="119">
        <v>0</v>
      </c>
      <c r="M101" s="102">
        <v>0</v>
      </c>
      <c r="N101" s="119">
        <v>0</v>
      </c>
      <c r="O101" s="109"/>
      <c r="P101" s="119">
        <v>1538</v>
      </c>
      <c r="Q101" s="119">
        <v>1192</v>
      </c>
      <c r="R101" s="119">
        <v>2730</v>
      </c>
      <c r="S101" s="102"/>
      <c r="T101" s="119">
        <v>-6076.6441000000004</v>
      </c>
      <c r="U101" s="119">
        <v>-10728.4961</v>
      </c>
    </row>
    <row r="102" spans="1:21">
      <c r="A102" s="137" t="s">
        <v>117</v>
      </c>
      <c r="B102" s="118">
        <v>6.2471999999999996E-3</v>
      </c>
      <c r="C102" s="118">
        <v>6.7590000000000003E-3</v>
      </c>
      <c r="D102" s="119">
        <v>-82712.928</v>
      </c>
      <c r="E102" s="165"/>
      <c r="F102" s="119">
        <v>637</v>
      </c>
      <c r="G102" s="119">
        <v>34378</v>
      </c>
      <c r="H102" s="119">
        <v>4379</v>
      </c>
      <c r="I102" s="119">
        <v>7004</v>
      </c>
      <c r="J102" s="109"/>
      <c r="K102" s="119">
        <v>1499</v>
      </c>
      <c r="L102" s="119">
        <v>0</v>
      </c>
      <c r="M102" s="102">
        <v>0</v>
      </c>
      <c r="N102" s="119">
        <v>3681</v>
      </c>
      <c r="O102" s="109"/>
      <c r="P102" s="119">
        <v>14787</v>
      </c>
      <c r="Q102" s="119">
        <v>-1332</v>
      </c>
      <c r="R102" s="119">
        <v>13455</v>
      </c>
      <c r="S102" s="102"/>
      <c r="T102" s="119">
        <v>-58430.061599999994</v>
      </c>
      <c r="U102" s="119">
        <v>-103160.01359999999</v>
      </c>
    </row>
    <row r="103" spans="1:21">
      <c r="A103" s="137" t="s">
        <v>118</v>
      </c>
      <c r="B103" s="118">
        <v>8.5929000000000005E-3</v>
      </c>
      <c r="C103" s="118">
        <v>8.1834999999999998E-3</v>
      </c>
      <c r="D103" s="119">
        <v>-113769.99600000001</v>
      </c>
      <c r="E103" s="165"/>
      <c r="F103" s="119">
        <v>876</v>
      </c>
      <c r="G103" s="119">
        <v>47287</v>
      </c>
      <c r="H103" s="119">
        <v>6024</v>
      </c>
      <c r="I103" s="119">
        <v>5730</v>
      </c>
      <c r="J103" s="109"/>
      <c r="K103" s="119">
        <v>2062</v>
      </c>
      <c r="L103" s="119">
        <v>0</v>
      </c>
      <c r="M103" s="102">
        <v>0</v>
      </c>
      <c r="N103" s="119">
        <v>5602</v>
      </c>
      <c r="O103" s="109"/>
      <c r="P103" s="119">
        <v>20339</v>
      </c>
      <c r="Q103" s="119">
        <v>4304</v>
      </c>
      <c r="R103" s="119">
        <v>24643</v>
      </c>
      <c r="S103" s="102"/>
      <c r="T103" s="119">
        <v>-80369.393700000001</v>
      </c>
      <c r="U103" s="119">
        <v>-141894.5577</v>
      </c>
    </row>
    <row r="104" spans="1:21">
      <c r="A104" s="137" t="s">
        <v>119</v>
      </c>
      <c r="B104" s="118">
        <v>5.4488000000000002E-3</v>
      </c>
      <c r="C104" s="118">
        <v>5.1427E-3</v>
      </c>
      <c r="D104" s="119">
        <v>-72142.112000000008</v>
      </c>
      <c r="E104" s="165"/>
      <c r="F104" s="119">
        <v>556</v>
      </c>
      <c r="G104" s="119">
        <v>29985</v>
      </c>
      <c r="H104" s="119">
        <v>3820</v>
      </c>
      <c r="I104" s="119">
        <v>0</v>
      </c>
      <c r="J104" s="109"/>
      <c r="K104" s="119">
        <v>1308</v>
      </c>
      <c r="L104" s="119">
        <v>0</v>
      </c>
      <c r="M104" s="102">
        <v>0</v>
      </c>
      <c r="N104" s="119">
        <v>4529</v>
      </c>
      <c r="O104" s="109"/>
      <c r="P104" s="119">
        <v>12897</v>
      </c>
      <c r="Q104" s="119">
        <v>2029</v>
      </c>
      <c r="R104" s="119">
        <v>14926</v>
      </c>
      <c r="S104" s="102"/>
      <c r="T104" s="119">
        <v>-50962.626400000001</v>
      </c>
      <c r="U104" s="119">
        <v>-89976.034400000004</v>
      </c>
    </row>
    <row r="105" spans="1:21">
      <c r="A105" s="137" t="s">
        <v>120</v>
      </c>
      <c r="B105" s="118">
        <v>6.0441999999999996E-3</v>
      </c>
      <c r="C105" s="118">
        <v>5.6572999999999997E-3</v>
      </c>
      <c r="D105" s="119">
        <v>-80025.207999999999</v>
      </c>
      <c r="E105" s="165"/>
      <c r="F105" s="119">
        <v>617</v>
      </c>
      <c r="G105" s="119">
        <v>33261</v>
      </c>
      <c r="H105" s="119">
        <v>4237</v>
      </c>
      <c r="I105" s="119">
        <v>4225</v>
      </c>
      <c r="J105" s="109"/>
      <c r="K105" s="119">
        <v>1451</v>
      </c>
      <c r="L105" s="119">
        <v>0</v>
      </c>
      <c r="M105" s="102">
        <v>0</v>
      </c>
      <c r="N105" s="119">
        <v>5294</v>
      </c>
      <c r="O105" s="109"/>
      <c r="P105" s="119">
        <v>14307</v>
      </c>
      <c r="Q105" s="119">
        <v>-10354</v>
      </c>
      <c r="R105" s="119">
        <v>3953</v>
      </c>
      <c r="S105" s="102"/>
      <c r="T105" s="119">
        <v>-56531.402599999994</v>
      </c>
      <c r="U105" s="119">
        <v>-99807.874599999996</v>
      </c>
    </row>
    <row r="106" spans="1:21">
      <c r="A106" s="137" t="s">
        <v>121</v>
      </c>
      <c r="B106" s="118">
        <v>2.9933999999999998E-3</v>
      </c>
      <c r="C106" s="118">
        <v>2.6966E-3</v>
      </c>
      <c r="D106" s="119">
        <v>-39632.615999999995</v>
      </c>
      <c r="E106" s="165"/>
      <c r="F106" s="119">
        <v>305</v>
      </c>
      <c r="G106" s="119">
        <v>16473</v>
      </c>
      <c r="H106" s="119">
        <v>2098</v>
      </c>
      <c r="I106" s="119">
        <v>1789</v>
      </c>
      <c r="J106" s="109"/>
      <c r="K106" s="119">
        <v>718</v>
      </c>
      <c r="L106" s="119">
        <v>0</v>
      </c>
      <c r="M106" s="102">
        <v>0</v>
      </c>
      <c r="N106" s="119">
        <v>4062</v>
      </c>
      <c r="O106" s="109"/>
      <c r="P106" s="119">
        <v>7085</v>
      </c>
      <c r="Q106" s="119">
        <v>-353</v>
      </c>
      <c r="R106" s="119">
        <v>6732</v>
      </c>
      <c r="S106" s="102"/>
      <c r="T106" s="119">
        <v>-27997.270199999999</v>
      </c>
      <c r="U106" s="119">
        <v>-49430.014199999998</v>
      </c>
    </row>
    <row r="107" spans="1:21">
      <c r="A107" s="137" t="s">
        <v>122</v>
      </c>
      <c r="B107" s="118">
        <v>1.8389999999999999E-3</v>
      </c>
      <c r="C107" s="118">
        <v>1.8473000000000001E-3</v>
      </c>
      <c r="D107" s="119">
        <v>-24348.36</v>
      </c>
      <c r="E107" s="165"/>
      <c r="F107" s="119">
        <v>188</v>
      </c>
      <c r="G107" s="119">
        <v>10120</v>
      </c>
      <c r="H107" s="119">
        <v>1289</v>
      </c>
      <c r="I107" s="119">
        <v>114</v>
      </c>
      <c r="J107" s="109"/>
      <c r="K107" s="119">
        <v>441</v>
      </c>
      <c r="L107" s="119">
        <v>0</v>
      </c>
      <c r="M107" s="102">
        <v>0</v>
      </c>
      <c r="N107" s="119">
        <v>683</v>
      </c>
      <c r="O107" s="109"/>
      <c r="P107" s="119">
        <v>4353</v>
      </c>
      <c r="Q107" s="119">
        <v>2</v>
      </c>
      <c r="R107" s="119">
        <v>4355</v>
      </c>
      <c r="S107" s="102"/>
      <c r="T107" s="119">
        <v>-17200.166999999998</v>
      </c>
      <c r="U107" s="119">
        <v>-30367.406999999999</v>
      </c>
    </row>
    <row r="108" spans="1:21">
      <c r="A108" s="107"/>
      <c r="B108" s="116"/>
      <c r="C108" s="116"/>
      <c r="D108" s="1"/>
      <c r="E108" s="109"/>
      <c r="F108" s="110"/>
      <c r="G108" s="110"/>
      <c r="H108" s="110"/>
      <c r="I108" s="109"/>
      <c r="J108" s="109"/>
      <c r="K108" s="110"/>
      <c r="L108" s="110"/>
      <c r="M108" s="110"/>
      <c r="N108" s="109"/>
      <c r="O108" s="109"/>
      <c r="P108" s="102" t="s">
        <v>212</v>
      </c>
      <c r="Q108" s="102" t="s">
        <v>212</v>
      </c>
      <c r="R108" s="102" t="s">
        <v>212</v>
      </c>
      <c r="S108" s="102"/>
    </row>
    <row r="109" spans="1:21">
      <c r="B109" s="117"/>
      <c r="C109" s="113"/>
      <c r="D109" s="114"/>
      <c r="F109" s="1"/>
      <c r="G109" s="1"/>
      <c r="H109" s="1"/>
      <c r="I109" s="1"/>
      <c r="K109" s="1"/>
      <c r="L109" s="1"/>
      <c r="M109" s="1"/>
      <c r="N109" s="1"/>
      <c r="P109" s="177"/>
      <c r="Q109" s="177"/>
      <c r="R109" s="177"/>
    </row>
    <row r="110" spans="1:21">
      <c r="A110" s="112"/>
      <c r="D110" s="111"/>
      <c r="E110" s="115"/>
      <c r="F110" s="114"/>
      <c r="G110" s="114"/>
      <c r="H110" s="114"/>
      <c r="I110" s="114"/>
      <c r="J110" s="115"/>
      <c r="K110" s="114"/>
      <c r="L110" s="114"/>
      <c r="M110" s="114"/>
      <c r="N110" s="114"/>
      <c r="O110" s="115"/>
      <c r="P110" s="114"/>
      <c r="Q110" s="114"/>
      <c r="R110" s="114"/>
      <c r="S110" s="114"/>
    </row>
    <row r="111" spans="1:21">
      <c r="D111" s="111"/>
      <c r="F111" s="111"/>
      <c r="G111" s="111"/>
      <c r="H111" s="111"/>
      <c r="I111" s="111"/>
      <c r="J111" s="111"/>
      <c r="K111" s="111"/>
      <c r="L111" s="111"/>
      <c r="M111" s="111"/>
      <c r="N111" s="111"/>
      <c r="P111" s="111"/>
      <c r="R111" s="111"/>
      <c r="S111" s="111"/>
    </row>
    <row r="121" spans="1:1" s="140" customFormat="1">
      <c r="A121" s="140" t="s">
        <v>279</v>
      </c>
    </row>
  </sheetData>
  <sheetProtection algorithmName="SHA-512" hashValue="3IDstd4E4ZrvaDcYRfKCsKQ6DQx8mSRFXkZijeGUwydEdEqzUyD79HNDWm5cZPJTInAi4XZV8Xe+9ILWREGQoQ==" saltValue="FdetjezQZVJwS6We8O3Z/Q=="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0E3F0-0BCE-4C06-B2A6-76A7134658E7}">
  <dimension ref="A1:Y121"/>
  <sheetViews>
    <sheetView workbookViewId="0">
      <pane xSplit="1" ySplit="6" topLeftCell="D7" activePane="bottomRight" state="frozen"/>
      <selection activeCell="G50" activeCellId="1" sqref="C8 G50"/>
      <selection pane="topRight" activeCell="G50" activeCellId="1" sqref="C8 G50"/>
      <selection pane="bottomLeft" activeCell="G50" activeCellId="1" sqref="C8 G50"/>
      <selection pane="bottomRight" activeCell="U5" sqref="U5"/>
    </sheetView>
  </sheetViews>
  <sheetFormatPr defaultRowHeight="15"/>
  <cols>
    <col min="1" max="1" width="30.85546875" style="101" customWidth="1"/>
    <col min="2" max="2" width="12.140625" style="101" customWidth="1"/>
    <col min="3" max="3" width="14.42578125" style="101" customWidth="1"/>
    <col min="4" max="4" width="16" style="101" bestFit="1" customWidth="1"/>
    <col min="5" max="5" width="3.42578125" style="101" customWidth="1"/>
    <col min="6" max="6" width="16.28515625" style="101" customWidth="1"/>
    <col min="7" max="7" width="15.7109375" style="101" customWidth="1"/>
    <col min="8" max="8" width="15.85546875" style="101" customWidth="1"/>
    <col min="9" max="9" width="14.85546875" style="101" customWidth="1"/>
    <col min="10" max="10" width="3.28515625" style="101" customWidth="1"/>
    <col min="11" max="11" width="18.28515625" style="101" customWidth="1"/>
    <col min="12" max="12" width="15.7109375" style="101" customWidth="1"/>
    <col min="13" max="13" width="14" style="101" bestFit="1" customWidth="1"/>
    <col min="14" max="14" width="15.7109375" style="101" customWidth="1"/>
    <col min="15" max="15" width="3.28515625" style="101" customWidth="1"/>
    <col min="16" max="16" width="14.140625" style="101" customWidth="1"/>
    <col min="17" max="17" width="19.140625" style="101" customWidth="1"/>
    <col min="18" max="18" width="15.140625" style="101" customWidth="1"/>
    <col min="19" max="19" width="2.7109375" style="101" customWidth="1"/>
    <col min="20" max="20" width="15.28515625" style="101" bestFit="1" customWidth="1"/>
    <col min="21" max="21" width="16" style="101" bestFit="1" customWidth="1"/>
    <col min="22" max="24" width="9.140625" style="101"/>
    <col min="25" max="25" width="13.42578125" style="101" bestFit="1" customWidth="1"/>
    <col min="26" max="16384" width="9.140625" style="101"/>
  </cols>
  <sheetData>
    <row r="1" spans="1:25">
      <c r="A1" s="164" t="s">
        <v>392</v>
      </c>
      <c r="B1" s="163">
        <v>0</v>
      </c>
      <c r="C1" s="163">
        <v>0</v>
      </c>
      <c r="D1" s="166"/>
      <c r="E1" s="103"/>
      <c r="F1" s="166">
        <v>0</v>
      </c>
      <c r="G1" s="166">
        <v>0</v>
      </c>
      <c r="H1" s="166">
        <v>0</v>
      </c>
      <c r="I1" s="166"/>
      <c r="J1" s="103"/>
      <c r="K1" s="166"/>
      <c r="L1" s="166"/>
      <c r="M1" s="166">
        <v>0</v>
      </c>
      <c r="N1" s="166"/>
      <c r="O1" s="103"/>
      <c r="P1" s="166"/>
      <c r="Q1" s="166"/>
      <c r="R1" s="166">
        <v>0</v>
      </c>
      <c r="S1" s="166"/>
      <c r="T1" s="166"/>
      <c r="U1" s="166"/>
    </row>
    <row r="2" spans="1:25">
      <c r="A2" s="164" t="s">
        <v>207</v>
      </c>
      <c r="B2" s="162">
        <v>1.0000000000000002</v>
      </c>
      <c r="C2" s="162">
        <v>1</v>
      </c>
      <c r="D2" s="166">
        <f>SUM(D7:D107)</f>
        <v>-19213002</v>
      </c>
      <c r="E2" s="103"/>
      <c r="F2" s="166">
        <f>SUM(F7:F107)</f>
        <v>205003</v>
      </c>
      <c r="G2" s="166">
        <v>0</v>
      </c>
      <c r="H2" s="166">
        <f t="shared" ref="H2:I2" si="0">SUM(H7:H107)</f>
        <v>1401006</v>
      </c>
      <c r="I2" s="166">
        <f t="shared" si="0"/>
        <v>1682288</v>
      </c>
      <c r="J2" s="103"/>
      <c r="K2" s="166">
        <f t="shared" ref="K2:L2" si="1">SUM(K7:K107)</f>
        <v>232997</v>
      </c>
      <c r="L2" s="166">
        <f t="shared" si="1"/>
        <v>58999</v>
      </c>
      <c r="M2" s="166">
        <v>0</v>
      </c>
      <c r="N2" s="166">
        <f t="shared" ref="N2:U2" si="2">SUM(N7:N107)</f>
        <v>1682317</v>
      </c>
      <c r="O2" s="166">
        <f t="shared" si="2"/>
        <v>0</v>
      </c>
      <c r="P2" s="166">
        <f t="shared" si="2"/>
        <v>1162998</v>
      </c>
      <c r="Q2" s="166">
        <f t="shared" si="2"/>
        <v>4</v>
      </c>
      <c r="R2" s="166">
        <f t="shared" si="2"/>
        <v>1163002</v>
      </c>
      <c r="S2" s="166">
        <f t="shared" si="2"/>
        <v>0</v>
      </c>
      <c r="T2" s="166">
        <f t="shared" si="2"/>
        <v>-15260999</v>
      </c>
      <c r="U2" s="166">
        <f t="shared" si="2"/>
        <v>-22534002</v>
      </c>
    </row>
    <row r="3" spans="1:25">
      <c r="A3" s="188"/>
      <c r="B3" s="162">
        <v>1</v>
      </c>
      <c r="C3" s="162">
        <v>1</v>
      </c>
      <c r="D3" s="194">
        <v>-19213002</v>
      </c>
      <c r="E3" s="103"/>
      <c r="F3" s="194">
        <v>205003</v>
      </c>
      <c r="G3" s="177"/>
      <c r="H3" s="194">
        <v>1401006</v>
      </c>
      <c r="I3" s="177">
        <v>1682288</v>
      </c>
      <c r="J3" s="177"/>
      <c r="K3" s="177">
        <v>232997</v>
      </c>
      <c r="L3" s="177">
        <v>58999</v>
      </c>
      <c r="M3" s="177">
        <v>0</v>
      </c>
      <c r="N3" s="194">
        <v>1682317</v>
      </c>
      <c r="O3" s="177"/>
      <c r="P3" s="194">
        <v>1162998</v>
      </c>
      <c r="Q3" s="177">
        <v>4</v>
      </c>
      <c r="R3" s="194">
        <v>1163002</v>
      </c>
      <c r="S3" s="177"/>
      <c r="T3" s="193">
        <v>15260999</v>
      </c>
      <c r="U3" s="193">
        <v>-22534002</v>
      </c>
      <c r="V3" s="178"/>
      <c r="W3" s="9"/>
      <c r="X3" s="179"/>
      <c r="Y3" s="179"/>
    </row>
    <row r="4" spans="1:25">
      <c r="A4" s="103"/>
      <c r="B4" s="162"/>
      <c r="C4" s="162"/>
      <c r="D4" s="166"/>
      <c r="E4" s="103"/>
      <c r="F4" s="103"/>
      <c r="G4" s="103"/>
      <c r="H4" s="103"/>
      <c r="I4" s="103"/>
      <c r="J4" s="103"/>
      <c r="K4" s="103"/>
      <c r="L4" s="103"/>
      <c r="M4" s="103"/>
      <c r="N4" s="103"/>
      <c r="O4" s="103"/>
      <c r="P4" s="103"/>
      <c r="Q4" s="103"/>
      <c r="R4" s="103"/>
      <c r="S4" s="103"/>
    </row>
    <row r="5" spans="1:25">
      <c r="F5" s="104" t="s">
        <v>2</v>
      </c>
      <c r="G5" s="104"/>
      <c r="H5" s="104"/>
      <c r="I5" s="104"/>
      <c r="K5" s="104" t="s">
        <v>3</v>
      </c>
      <c r="L5" s="104"/>
      <c r="M5" s="104"/>
      <c r="N5" s="104"/>
      <c r="P5" s="104" t="s">
        <v>4</v>
      </c>
      <c r="Q5" s="104"/>
      <c r="R5" s="104"/>
      <c r="S5" s="121" t="s">
        <v>208</v>
      </c>
    </row>
    <row r="6" spans="1:25" ht="157.5" customHeight="1">
      <c r="A6" s="106" t="s">
        <v>171</v>
      </c>
      <c r="B6" s="106" t="s">
        <v>151</v>
      </c>
      <c r="C6" s="106" t="s">
        <v>152</v>
      </c>
      <c r="D6" s="106" t="s">
        <v>217</v>
      </c>
      <c r="E6" s="106"/>
      <c r="F6" s="106" t="s">
        <v>5</v>
      </c>
      <c r="G6" s="106" t="s">
        <v>6</v>
      </c>
      <c r="H6" s="106" t="s">
        <v>7</v>
      </c>
      <c r="I6" s="106" t="s">
        <v>8</v>
      </c>
      <c r="J6" s="106"/>
      <c r="K6" s="106" t="s">
        <v>5</v>
      </c>
      <c r="L6" s="106" t="s">
        <v>209</v>
      </c>
      <c r="M6" s="106" t="s">
        <v>7</v>
      </c>
      <c r="N6" s="106" t="s">
        <v>8</v>
      </c>
      <c r="O6" s="106"/>
      <c r="P6" s="106" t="s">
        <v>9</v>
      </c>
      <c r="Q6" s="106" t="s">
        <v>10</v>
      </c>
      <c r="R6" s="106" t="s">
        <v>11</v>
      </c>
      <c r="S6" s="106"/>
      <c r="T6" s="144" t="s">
        <v>393</v>
      </c>
      <c r="U6" s="144" t="s">
        <v>394</v>
      </c>
    </row>
    <row r="7" spans="1:25">
      <c r="A7" s="107" t="s">
        <v>205</v>
      </c>
      <c r="B7" s="122"/>
      <c r="C7" s="122">
        <v>0</v>
      </c>
      <c r="D7" s="122">
        <v>0</v>
      </c>
      <c r="E7" s="122"/>
      <c r="F7" s="122">
        <v>0</v>
      </c>
      <c r="G7" s="122">
        <v>0</v>
      </c>
      <c r="H7" s="122">
        <v>0</v>
      </c>
      <c r="I7" s="122">
        <v>0</v>
      </c>
      <c r="J7" s="122"/>
      <c r="K7" s="122">
        <v>0</v>
      </c>
      <c r="L7" s="122">
        <v>0</v>
      </c>
      <c r="M7" s="122">
        <v>0</v>
      </c>
      <c r="N7" s="122">
        <v>0</v>
      </c>
      <c r="O7" s="122"/>
      <c r="P7" s="122">
        <v>0</v>
      </c>
      <c r="Q7" s="122">
        <v>0</v>
      </c>
      <c r="R7" s="122">
        <v>0</v>
      </c>
      <c r="S7" s="122"/>
    </row>
    <row r="8" spans="1:25">
      <c r="A8" s="137" t="s">
        <v>24</v>
      </c>
      <c r="B8" s="118">
        <v>1.49883E-2</v>
      </c>
      <c r="C8" s="118">
        <v>1.5211300000000001E-2</v>
      </c>
      <c r="D8" s="119">
        <v>-287970</v>
      </c>
      <c r="E8" s="165"/>
      <c r="F8" s="119">
        <v>3073</v>
      </c>
      <c r="G8" s="119"/>
      <c r="H8" s="119">
        <v>20999</v>
      </c>
      <c r="I8" s="119">
        <v>10397</v>
      </c>
      <c r="J8" s="109"/>
      <c r="K8" s="119">
        <v>3492</v>
      </c>
      <c r="L8" s="119">
        <v>884</v>
      </c>
      <c r="M8" s="119">
        <v>0</v>
      </c>
      <c r="N8" s="119">
        <v>6168</v>
      </c>
      <c r="O8" s="109"/>
      <c r="P8" s="119">
        <v>17431</v>
      </c>
      <c r="Q8" s="119">
        <v>2707</v>
      </c>
      <c r="R8" s="119">
        <v>20138</v>
      </c>
      <c r="S8" s="119"/>
      <c r="T8" s="119">
        <v>-228736</v>
      </c>
      <c r="U8" s="119">
        <v>-337746</v>
      </c>
    </row>
    <row r="9" spans="1:25">
      <c r="A9" s="137" t="s">
        <v>25</v>
      </c>
      <c r="B9" s="118">
        <v>2.7344000000000001E-3</v>
      </c>
      <c r="C9" s="118">
        <v>2.6903999999999999E-3</v>
      </c>
      <c r="D9" s="119">
        <v>-52536</v>
      </c>
      <c r="E9" s="165"/>
      <c r="F9" s="119">
        <v>561</v>
      </c>
      <c r="G9" s="102"/>
      <c r="H9" s="119">
        <v>3831</v>
      </c>
      <c r="I9" s="119">
        <v>1312</v>
      </c>
      <c r="J9" s="109"/>
      <c r="K9" s="119">
        <v>637</v>
      </c>
      <c r="L9" s="119">
        <v>161</v>
      </c>
      <c r="M9" s="102">
        <v>0</v>
      </c>
      <c r="N9" s="119">
        <v>1298</v>
      </c>
      <c r="O9" s="109"/>
      <c r="P9" s="119">
        <v>3180</v>
      </c>
      <c r="Q9" s="119">
        <v>315</v>
      </c>
      <c r="R9" s="119">
        <v>3495</v>
      </c>
      <c r="S9" s="102"/>
      <c r="T9" s="119">
        <v>-41730</v>
      </c>
      <c r="U9" s="119">
        <v>-61617</v>
      </c>
    </row>
    <row r="10" spans="1:25">
      <c r="A10" s="137" t="s">
        <v>26</v>
      </c>
      <c r="B10" s="118">
        <v>1.5506999999999999E-3</v>
      </c>
      <c r="C10" s="118">
        <v>1.5268E-3</v>
      </c>
      <c r="D10" s="119">
        <v>-29794</v>
      </c>
      <c r="E10" s="165"/>
      <c r="F10" s="119">
        <v>318</v>
      </c>
      <c r="G10" s="102"/>
      <c r="H10" s="119">
        <v>2173</v>
      </c>
      <c r="I10" s="119">
        <v>330</v>
      </c>
      <c r="J10" s="109"/>
      <c r="K10" s="119">
        <v>361</v>
      </c>
      <c r="L10" s="119">
        <v>91</v>
      </c>
      <c r="M10" s="102">
        <v>0</v>
      </c>
      <c r="N10" s="119">
        <v>926</v>
      </c>
      <c r="O10" s="109"/>
      <c r="P10" s="119">
        <v>1803</v>
      </c>
      <c r="Q10" s="119">
        <v>-431</v>
      </c>
      <c r="R10" s="119">
        <v>1372</v>
      </c>
      <c r="S10" s="102"/>
      <c r="T10" s="119">
        <v>-23665</v>
      </c>
      <c r="U10" s="119">
        <v>-34943</v>
      </c>
    </row>
    <row r="11" spans="1:25">
      <c r="A11" s="137" t="s">
        <v>27</v>
      </c>
      <c r="B11" s="118">
        <v>1.3821E-3</v>
      </c>
      <c r="C11" s="118">
        <v>1.5845E-3</v>
      </c>
      <c r="D11" s="119">
        <v>-26554</v>
      </c>
      <c r="E11" s="165"/>
      <c r="F11" s="119">
        <v>283</v>
      </c>
      <c r="G11" s="102"/>
      <c r="H11" s="119">
        <v>1936</v>
      </c>
      <c r="I11" s="119">
        <v>3802</v>
      </c>
      <c r="J11" s="109"/>
      <c r="K11" s="119">
        <v>322</v>
      </c>
      <c r="L11" s="119">
        <v>82</v>
      </c>
      <c r="M11" s="102">
        <v>0</v>
      </c>
      <c r="N11" s="119">
        <v>430</v>
      </c>
      <c r="O11" s="109"/>
      <c r="P11" s="119">
        <v>1607</v>
      </c>
      <c r="Q11" s="119">
        <v>1990</v>
      </c>
      <c r="R11" s="119">
        <v>3597</v>
      </c>
      <c r="S11" s="102"/>
      <c r="T11" s="119">
        <v>-21092</v>
      </c>
      <c r="U11" s="119">
        <v>-31144</v>
      </c>
    </row>
    <row r="12" spans="1:25">
      <c r="A12" s="137" t="s">
        <v>28</v>
      </c>
      <c r="B12" s="118">
        <v>3.2477000000000001E-3</v>
      </c>
      <c r="C12" s="118">
        <v>3.3084E-3</v>
      </c>
      <c r="D12" s="119">
        <v>-62398</v>
      </c>
      <c r="E12" s="165"/>
      <c r="F12" s="119">
        <v>666</v>
      </c>
      <c r="G12" s="102"/>
      <c r="H12" s="119">
        <v>4550</v>
      </c>
      <c r="I12" s="119">
        <v>3205</v>
      </c>
      <c r="J12" s="109"/>
      <c r="K12" s="119">
        <v>757</v>
      </c>
      <c r="L12" s="119">
        <v>192</v>
      </c>
      <c r="M12" s="102">
        <v>0</v>
      </c>
      <c r="N12" s="119">
        <v>2075</v>
      </c>
      <c r="O12" s="109"/>
      <c r="P12" s="119">
        <v>3777</v>
      </c>
      <c r="Q12" s="119">
        <v>717</v>
      </c>
      <c r="R12" s="119">
        <v>4494</v>
      </c>
      <c r="S12" s="102"/>
      <c r="T12" s="119">
        <v>-49563</v>
      </c>
      <c r="U12" s="119">
        <v>-73184</v>
      </c>
    </row>
    <row r="13" spans="1:25">
      <c r="A13" s="137" t="s">
        <v>29</v>
      </c>
      <c r="B13" s="118">
        <v>3.3882000000000001E-3</v>
      </c>
      <c r="C13" s="118">
        <v>3.4983000000000002E-3</v>
      </c>
      <c r="D13" s="119">
        <v>-65097</v>
      </c>
      <c r="E13" s="165"/>
      <c r="F13" s="119">
        <v>695</v>
      </c>
      <c r="G13" s="102"/>
      <c r="H13" s="119">
        <v>4747</v>
      </c>
      <c r="I13" s="119">
        <v>7650</v>
      </c>
      <c r="J13" s="109"/>
      <c r="K13" s="119">
        <v>789</v>
      </c>
      <c r="L13" s="119">
        <v>200</v>
      </c>
      <c r="M13" s="102">
        <v>0</v>
      </c>
      <c r="N13" s="119">
        <v>3946</v>
      </c>
      <c r="O13" s="109"/>
      <c r="P13" s="119">
        <v>3940</v>
      </c>
      <c r="Q13" s="119">
        <v>2951</v>
      </c>
      <c r="R13" s="119">
        <v>6891</v>
      </c>
      <c r="S13" s="102"/>
      <c r="T13" s="119">
        <v>-51707</v>
      </c>
      <c r="U13" s="119">
        <v>-76350</v>
      </c>
    </row>
    <row r="14" spans="1:25">
      <c r="A14" s="137" t="s">
        <v>30</v>
      </c>
      <c r="B14" s="118">
        <v>3.7810999999999999E-3</v>
      </c>
      <c r="C14" s="118">
        <v>4.0425000000000001E-3</v>
      </c>
      <c r="D14" s="119">
        <v>-72646</v>
      </c>
      <c r="E14" s="165"/>
      <c r="F14" s="119">
        <v>775</v>
      </c>
      <c r="G14" s="102"/>
      <c r="H14" s="119">
        <v>5297</v>
      </c>
      <c r="I14" s="119">
        <v>6231</v>
      </c>
      <c r="J14" s="109"/>
      <c r="K14" s="119">
        <v>881</v>
      </c>
      <c r="L14" s="119">
        <v>223</v>
      </c>
      <c r="M14" s="102">
        <v>0</v>
      </c>
      <c r="N14" s="119">
        <v>0</v>
      </c>
      <c r="O14" s="109"/>
      <c r="P14" s="119">
        <v>4397</v>
      </c>
      <c r="Q14" s="119">
        <v>4447</v>
      </c>
      <c r="R14" s="119">
        <v>8844</v>
      </c>
      <c r="S14" s="102"/>
      <c r="T14" s="119">
        <v>-57703</v>
      </c>
      <c r="U14" s="119">
        <v>-85203</v>
      </c>
    </row>
    <row r="15" spans="1:25">
      <c r="A15" s="137" t="s">
        <v>31</v>
      </c>
      <c r="B15" s="118">
        <v>8.6510000000000005E-4</v>
      </c>
      <c r="C15" s="118">
        <v>8.7920000000000001E-4</v>
      </c>
      <c r="D15" s="119">
        <v>-16621</v>
      </c>
      <c r="E15" s="165"/>
      <c r="F15" s="119">
        <v>177</v>
      </c>
      <c r="G15" s="102"/>
      <c r="H15" s="119">
        <v>1212</v>
      </c>
      <c r="I15" s="119">
        <v>1733</v>
      </c>
      <c r="J15" s="109"/>
      <c r="K15" s="119">
        <v>202</v>
      </c>
      <c r="L15" s="119">
        <v>51</v>
      </c>
      <c r="M15" s="102">
        <v>0</v>
      </c>
      <c r="N15" s="119">
        <v>0</v>
      </c>
      <c r="O15" s="109"/>
      <c r="P15" s="119">
        <v>1006</v>
      </c>
      <c r="Q15" s="119">
        <v>1636</v>
      </c>
      <c r="R15" s="119">
        <v>2642</v>
      </c>
      <c r="S15" s="102"/>
      <c r="T15" s="119">
        <v>-13202</v>
      </c>
      <c r="U15" s="119">
        <v>-19494</v>
      </c>
    </row>
    <row r="16" spans="1:25">
      <c r="A16" s="137" t="s">
        <v>32</v>
      </c>
      <c r="B16" s="118">
        <v>1.957E-3</v>
      </c>
      <c r="C16" s="118">
        <v>2.1450000000000002E-3</v>
      </c>
      <c r="D16" s="119">
        <v>-37600</v>
      </c>
      <c r="E16" s="165"/>
      <c r="F16" s="119">
        <v>401</v>
      </c>
      <c r="G16" s="102"/>
      <c r="H16" s="119">
        <v>2742</v>
      </c>
      <c r="I16" s="119">
        <v>4974</v>
      </c>
      <c r="J16" s="109"/>
      <c r="K16" s="119">
        <v>456</v>
      </c>
      <c r="L16" s="119">
        <v>115</v>
      </c>
      <c r="M16" s="102">
        <v>0</v>
      </c>
      <c r="N16" s="119">
        <v>1132</v>
      </c>
      <c r="O16" s="109"/>
      <c r="P16" s="119">
        <v>2276</v>
      </c>
      <c r="Q16" s="119">
        <v>2559</v>
      </c>
      <c r="R16" s="119">
        <v>4835</v>
      </c>
      <c r="S16" s="102"/>
      <c r="T16" s="119">
        <v>-29866</v>
      </c>
      <c r="U16" s="119">
        <v>-44099</v>
      </c>
    </row>
    <row r="17" spans="1:21">
      <c r="A17" s="137" t="s">
        <v>33</v>
      </c>
      <c r="B17" s="118">
        <v>2.5436E-2</v>
      </c>
      <c r="C17" s="118">
        <v>2.2805300000000001E-2</v>
      </c>
      <c r="D17" s="119">
        <v>-488702</v>
      </c>
      <c r="E17" s="165"/>
      <c r="F17" s="119">
        <v>5214</v>
      </c>
      <c r="G17" s="102"/>
      <c r="H17" s="119">
        <v>35636</v>
      </c>
      <c r="I17" s="119">
        <v>27720</v>
      </c>
      <c r="J17" s="109"/>
      <c r="K17" s="119">
        <v>5927</v>
      </c>
      <c r="L17" s="119">
        <v>1501</v>
      </c>
      <c r="M17" s="102">
        <v>0</v>
      </c>
      <c r="N17" s="119">
        <v>57513</v>
      </c>
      <c r="O17" s="109"/>
      <c r="P17" s="119">
        <v>29582</v>
      </c>
      <c r="Q17" s="119">
        <v>-11824</v>
      </c>
      <c r="R17" s="119">
        <v>17758</v>
      </c>
      <c r="S17" s="102"/>
      <c r="T17" s="119">
        <v>-388179</v>
      </c>
      <c r="U17" s="119">
        <v>-573175</v>
      </c>
    </row>
    <row r="18" spans="1:21">
      <c r="A18" s="137" t="s">
        <v>34</v>
      </c>
      <c r="B18" s="118">
        <v>3.0314600000000001E-2</v>
      </c>
      <c r="C18" s="118">
        <v>3.09187E-2</v>
      </c>
      <c r="D18" s="119">
        <v>-582434</v>
      </c>
      <c r="E18" s="165"/>
      <c r="F18" s="119">
        <v>6214</v>
      </c>
      <c r="G18" s="102"/>
      <c r="H18" s="119">
        <v>42471</v>
      </c>
      <c r="I18" s="119">
        <v>22099</v>
      </c>
      <c r="J18" s="109"/>
      <c r="K18" s="119">
        <v>7063</v>
      </c>
      <c r="L18" s="119">
        <v>1789</v>
      </c>
      <c r="M18" s="102">
        <v>0</v>
      </c>
      <c r="N18" s="119">
        <v>12593</v>
      </c>
      <c r="O18" s="109"/>
      <c r="P18" s="119">
        <v>35256</v>
      </c>
      <c r="Q18" s="119">
        <v>5381</v>
      </c>
      <c r="R18" s="119">
        <v>40637</v>
      </c>
      <c r="S18" s="102"/>
      <c r="T18" s="119">
        <v>-462631</v>
      </c>
      <c r="U18" s="119">
        <v>-683109</v>
      </c>
    </row>
    <row r="19" spans="1:21">
      <c r="A19" s="137" t="s">
        <v>35</v>
      </c>
      <c r="B19" s="118">
        <v>6.0743000000000004E-3</v>
      </c>
      <c r="C19" s="118">
        <v>6.3645999999999998E-3</v>
      </c>
      <c r="D19" s="119">
        <v>-116706</v>
      </c>
      <c r="E19" s="165"/>
      <c r="F19" s="119">
        <v>1245</v>
      </c>
      <c r="G19" s="102"/>
      <c r="H19" s="119">
        <v>8510</v>
      </c>
      <c r="I19" s="119">
        <v>39426</v>
      </c>
      <c r="J19" s="109"/>
      <c r="K19" s="119">
        <v>1415</v>
      </c>
      <c r="L19" s="119">
        <v>358</v>
      </c>
      <c r="M19" s="102">
        <v>0</v>
      </c>
      <c r="N19" s="119">
        <v>0</v>
      </c>
      <c r="O19" s="109"/>
      <c r="P19" s="119">
        <v>7064</v>
      </c>
      <c r="Q19" s="119">
        <v>37446</v>
      </c>
      <c r="R19" s="119">
        <v>44510</v>
      </c>
      <c r="S19" s="102"/>
      <c r="T19" s="119">
        <v>-92700</v>
      </c>
      <c r="U19" s="119">
        <v>-136878</v>
      </c>
    </row>
    <row r="20" spans="1:21">
      <c r="A20" s="137" t="s">
        <v>36</v>
      </c>
      <c r="B20" s="118">
        <v>2.7066400000000001E-2</v>
      </c>
      <c r="C20" s="118">
        <v>2.2529899999999999E-2</v>
      </c>
      <c r="D20" s="119">
        <v>-520027</v>
      </c>
      <c r="E20" s="165"/>
      <c r="F20" s="119">
        <v>5549</v>
      </c>
      <c r="G20" s="102"/>
      <c r="H20" s="119">
        <v>37920</v>
      </c>
      <c r="I20" s="119">
        <v>10116</v>
      </c>
      <c r="J20" s="109"/>
      <c r="K20" s="119">
        <v>6306</v>
      </c>
      <c r="L20" s="119">
        <v>1597</v>
      </c>
      <c r="M20" s="102">
        <v>0</v>
      </c>
      <c r="N20" s="119">
        <v>73453</v>
      </c>
      <c r="O20" s="109"/>
      <c r="P20" s="119">
        <v>31478</v>
      </c>
      <c r="Q20" s="119">
        <v>-32353</v>
      </c>
      <c r="R20" s="119">
        <v>-875</v>
      </c>
      <c r="S20" s="102"/>
      <c r="T20" s="119">
        <v>-413060</v>
      </c>
      <c r="U20" s="119">
        <v>-609914</v>
      </c>
    </row>
    <row r="21" spans="1:21">
      <c r="A21" s="137" t="s">
        <v>37</v>
      </c>
      <c r="B21" s="118">
        <v>6.3098E-3</v>
      </c>
      <c r="C21" s="118">
        <v>6.6167999999999999E-3</v>
      </c>
      <c r="D21" s="119">
        <v>-121230</v>
      </c>
      <c r="E21" s="165"/>
      <c r="F21" s="119">
        <v>1294</v>
      </c>
      <c r="G21" s="102"/>
      <c r="H21" s="119">
        <v>8840</v>
      </c>
      <c r="I21" s="119">
        <v>7795</v>
      </c>
      <c r="J21" s="109"/>
      <c r="K21" s="119">
        <v>1470</v>
      </c>
      <c r="L21" s="119">
        <v>372</v>
      </c>
      <c r="M21" s="102">
        <v>0</v>
      </c>
      <c r="N21" s="119">
        <v>3117</v>
      </c>
      <c r="O21" s="109"/>
      <c r="P21" s="119">
        <v>7338</v>
      </c>
      <c r="Q21" s="119">
        <v>2583</v>
      </c>
      <c r="R21" s="119">
        <v>9921</v>
      </c>
      <c r="S21" s="102"/>
      <c r="T21" s="119">
        <v>-96294</v>
      </c>
      <c r="U21" s="119">
        <v>-142185</v>
      </c>
    </row>
    <row r="22" spans="1:21">
      <c r="A22" s="137" t="s">
        <v>38</v>
      </c>
      <c r="B22" s="118">
        <v>1.2086E-3</v>
      </c>
      <c r="C22" s="118">
        <v>1.2333999999999999E-3</v>
      </c>
      <c r="D22" s="119">
        <v>-23221</v>
      </c>
      <c r="E22" s="165"/>
      <c r="F22" s="119">
        <v>248</v>
      </c>
      <c r="G22" s="102"/>
      <c r="H22" s="119">
        <v>1693</v>
      </c>
      <c r="I22" s="119">
        <v>867</v>
      </c>
      <c r="J22" s="109"/>
      <c r="K22" s="119">
        <v>282</v>
      </c>
      <c r="L22" s="119">
        <v>71</v>
      </c>
      <c r="M22" s="102">
        <v>0</v>
      </c>
      <c r="N22" s="119">
        <v>1400</v>
      </c>
      <c r="O22" s="109"/>
      <c r="P22" s="119">
        <v>1406</v>
      </c>
      <c r="Q22" s="119">
        <v>-704</v>
      </c>
      <c r="R22" s="119">
        <v>702</v>
      </c>
      <c r="S22" s="102"/>
      <c r="T22" s="119">
        <v>-18444</v>
      </c>
      <c r="U22" s="119">
        <v>-27235</v>
      </c>
    </row>
    <row r="23" spans="1:21">
      <c r="A23" s="137" t="s">
        <v>39</v>
      </c>
      <c r="B23" s="118">
        <v>1.17178E-2</v>
      </c>
      <c r="C23" s="118">
        <v>1.0451200000000001E-2</v>
      </c>
      <c r="D23" s="119">
        <v>-225134</v>
      </c>
      <c r="E23" s="165"/>
      <c r="F23" s="119">
        <v>2402</v>
      </c>
      <c r="G23" s="102"/>
      <c r="H23" s="119">
        <v>16417</v>
      </c>
      <c r="I23" s="119">
        <v>7684</v>
      </c>
      <c r="J23" s="109"/>
      <c r="K23" s="119">
        <v>2730</v>
      </c>
      <c r="L23" s="119">
        <v>691</v>
      </c>
      <c r="M23" s="102">
        <v>0</v>
      </c>
      <c r="N23" s="119">
        <v>26005</v>
      </c>
      <c r="O23" s="109"/>
      <c r="P23" s="119">
        <v>13628</v>
      </c>
      <c r="Q23" s="119">
        <v>-9671</v>
      </c>
      <c r="R23" s="119">
        <v>3957</v>
      </c>
      <c r="S23" s="102"/>
      <c r="T23" s="119">
        <v>-178825</v>
      </c>
      <c r="U23" s="119">
        <v>-264049</v>
      </c>
    </row>
    <row r="24" spans="1:21">
      <c r="A24" s="137" t="s">
        <v>40</v>
      </c>
      <c r="B24" s="118">
        <v>1.3994999999999999E-3</v>
      </c>
      <c r="C24" s="118">
        <v>1.7256999999999999E-3</v>
      </c>
      <c r="D24" s="119">
        <v>-26889</v>
      </c>
      <c r="E24" s="165"/>
      <c r="F24" s="119">
        <v>287</v>
      </c>
      <c r="G24" s="102"/>
      <c r="H24" s="119">
        <v>1961</v>
      </c>
      <c r="I24" s="119">
        <v>4456</v>
      </c>
      <c r="J24" s="109"/>
      <c r="K24" s="119">
        <v>326</v>
      </c>
      <c r="L24" s="119">
        <v>83</v>
      </c>
      <c r="M24" s="102">
        <v>0</v>
      </c>
      <c r="N24" s="119">
        <v>2921</v>
      </c>
      <c r="O24" s="109"/>
      <c r="P24" s="119">
        <v>1628</v>
      </c>
      <c r="Q24" s="119">
        <v>-693</v>
      </c>
      <c r="R24" s="119">
        <v>935</v>
      </c>
      <c r="S24" s="102"/>
      <c r="T24" s="119">
        <v>-21358</v>
      </c>
      <c r="U24" s="119">
        <v>-31536</v>
      </c>
    </row>
    <row r="25" spans="1:21">
      <c r="A25" s="137" t="s">
        <v>41</v>
      </c>
      <c r="B25" s="118">
        <v>1.5196899999999999E-2</v>
      </c>
      <c r="C25" s="118">
        <v>1.57266E-2</v>
      </c>
      <c r="D25" s="119">
        <v>-291978</v>
      </c>
      <c r="E25" s="165"/>
      <c r="F25" s="119">
        <v>3115</v>
      </c>
      <c r="G25" s="102"/>
      <c r="H25" s="119">
        <v>21291</v>
      </c>
      <c r="I25" s="119">
        <v>16562</v>
      </c>
      <c r="J25" s="109"/>
      <c r="K25" s="119">
        <v>3541</v>
      </c>
      <c r="L25" s="119">
        <v>897</v>
      </c>
      <c r="M25" s="102">
        <v>0</v>
      </c>
      <c r="N25" s="119">
        <v>9303</v>
      </c>
      <c r="O25" s="109"/>
      <c r="P25" s="119">
        <v>17674</v>
      </c>
      <c r="Q25" s="119">
        <v>3644</v>
      </c>
      <c r="R25" s="119">
        <v>21318</v>
      </c>
      <c r="S25" s="102"/>
      <c r="T25" s="119">
        <v>-231920</v>
      </c>
      <c r="U25" s="119">
        <v>-342447</v>
      </c>
    </row>
    <row r="26" spans="1:21">
      <c r="A26" s="137" t="s">
        <v>42</v>
      </c>
      <c r="B26" s="118">
        <v>1.13922E-2</v>
      </c>
      <c r="C26" s="118">
        <v>8.4078999999999994E-3</v>
      </c>
      <c r="D26" s="119">
        <v>-218878</v>
      </c>
      <c r="E26" s="165"/>
      <c r="F26" s="119">
        <v>2335</v>
      </c>
      <c r="G26" s="102"/>
      <c r="H26" s="119">
        <v>15960</v>
      </c>
      <c r="I26" s="119">
        <v>7370</v>
      </c>
      <c r="J26" s="109"/>
      <c r="K26" s="119">
        <v>2654</v>
      </c>
      <c r="L26" s="119">
        <v>672</v>
      </c>
      <c r="M26" s="102">
        <v>0</v>
      </c>
      <c r="N26" s="119">
        <v>48041</v>
      </c>
      <c r="O26" s="109"/>
      <c r="P26" s="119">
        <v>13249</v>
      </c>
      <c r="Q26" s="119">
        <v>-20289</v>
      </c>
      <c r="R26" s="119">
        <v>-7040</v>
      </c>
      <c r="S26" s="102"/>
      <c r="T26" s="119">
        <v>-173856</v>
      </c>
      <c r="U26" s="119">
        <v>-256712</v>
      </c>
    </row>
    <row r="27" spans="1:21">
      <c r="A27" s="137" t="s">
        <v>43</v>
      </c>
      <c r="B27" s="118">
        <v>3.7204E-3</v>
      </c>
      <c r="C27" s="118">
        <v>3.6865000000000001E-3</v>
      </c>
      <c r="D27" s="119">
        <v>-71480</v>
      </c>
      <c r="E27" s="165"/>
      <c r="F27" s="119">
        <v>763</v>
      </c>
      <c r="G27" s="102"/>
      <c r="H27" s="119">
        <v>5212</v>
      </c>
      <c r="I27" s="119">
        <v>2885</v>
      </c>
      <c r="J27" s="109"/>
      <c r="K27" s="119">
        <v>867</v>
      </c>
      <c r="L27" s="119">
        <v>220</v>
      </c>
      <c r="M27" s="102">
        <v>0</v>
      </c>
      <c r="N27" s="119">
        <v>2240</v>
      </c>
      <c r="O27" s="109"/>
      <c r="P27" s="119">
        <v>4327</v>
      </c>
      <c r="Q27" s="119">
        <v>875</v>
      </c>
      <c r="R27" s="119">
        <v>5202</v>
      </c>
      <c r="S27" s="102"/>
      <c r="T27" s="119">
        <v>-56777</v>
      </c>
      <c r="U27" s="119">
        <v>-83835</v>
      </c>
    </row>
    <row r="28" spans="1:21">
      <c r="A28" s="137" t="s">
        <v>44</v>
      </c>
      <c r="B28" s="118">
        <v>1.5058000000000001E-3</v>
      </c>
      <c r="C28" s="118">
        <v>1.33E-3</v>
      </c>
      <c r="D28" s="119">
        <v>-28931</v>
      </c>
      <c r="E28" s="165"/>
      <c r="F28" s="119">
        <v>309</v>
      </c>
      <c r="G28" s="102"/>
      <c r="H28" s="119">
        <v>2110</v>
      </c>
      <c r="I28" s="119">
        <v>1395</v>
      </c>
      <c r="J28" s="109"/>
      <c r="K28" s="119">
        <v>351</v>
      </c>
      <c r="L28" s="119">
        <v>89</v>
      </c>
      <c r="M28" s="102">
        <v>0</v>
      </c>
      <c r="N28" s="119">
        <v>2401</v>
      </c>
      <c r="O28" s="109"/>
      <c r="P28" s="119">
        <v>1751</v>
      </c>
      <c r="Q28" s="119">
        <v>193</v>
      </c>
      <c r="R28" s="119">
        <v>1944</v>
      </c>
      <c r="S28" s="102"/>
      <c r="T28" s="119">
        <v>-22980</v>
      </c>
      <c r="U28" s="119">
        <v>-33932</v>
      </c>
    </row>
    <row r="29" spans="1:21">
      <c r="A29" s="137" t="s">
        <v>45</v>
      </c>
      <c r="B29" s="118">
        <v>1.7204E-3</v>
      </c>
      <c r="C29" s="118">
        <v>1.5724999999999999E-3</v>
      </c>
      <c r="D29" s="119">
        <v>-33054</v>
      </c>
      <c r="E29" s="165"/>
      <c r="F29" s="119">
        <v>353</v>
      </c>
      <c r="G29" s="102"/>
      <c r="H29" s="119">
        <v>2410</v>
      </c>
      <c r="I29" s="119">
        <v>882</v>
      </c>
      <c r="J29" s="109"/>
      <c r="K29" s="119">
        <v>401</v>
      </c>
      <c r="L29" s="119">
        <v>102</v>
      </c>
      <c r="M29" s="102">
        <v>0</v>
      </c>
      <c r="N29" s="119">
        <v>2610</v>
      </c>
      <c r="O29" s="109"/>
      <c r="P29" s="119">
        <v>2001</v>
      </c>
      <c r="Q29" s="119">
        <v>-717</v>
      </c>
      <c r="R29" s="119">
        <v>1284</v>
      </c>
      <c r="S29" s="102"/>
      <c r="T29" s="119">
        <v>-26255</v>
      </c>
      <c r="U29" s="119">
        <v>-38767</v>
      </c>
    </row>
    <row r="30" spans="1:21">
      <c r="A30" s="137" t="s">
        <v>46</v>
      </c>
      <c r="B30" s="118">
        <v>7.5186000000000003E-3</v>
      </c>
      <c r="C30" s="118">
        <v>8.0503999999999992E-3</v>
      </c>
      <c r="D30" s="119">
        <v>-144455</v>
      </c>
      <c r="E30" s="165"/>
      <c r="F30" s="119">
        <v>1541</v>
      </c>
      <c r="G30" s="102"/>
      <c r="H30" s="119">
        <v>10534</v>
      </c>
      <c r="I30" s="119">
        <v>7982</v>
      </c>
      <c r="J30" s="109"/>
      <c r="K30" s="119">
        <v>1752</v>
      </c>
      <c r="L30" s="119">
        <v>444</v>
      </c>
      <c r="M30" s="102">
        <v>0</v>
      </c>
      <c r="N30" s="119">
        <v>503</v>
      </c>
      <c r="O30" s="109"/>
      <c r="P30" s="119">
        <v>8744</v>
      </c>
      <c r="Q30" s="119">
        <v>3847</v>
      </c>
      <c r="R30" s="119">
        <v>12591</v>
      </c>
      <c r="S30" s="102"/>
      <c r="T30" s="119">
        <v>-114741</v>
      </c>
      <c r="U30" s="119">
        <v>-169424</v>
      </c>
    </row>
    <row r="31" spans="1:21">
      <c r="A31" s="137" t="s">
        <v>47</v>
      </c>
      <c r="B31" s="118">
        <v>3.5888999999999999E-3</v>
      </c>
      <c r="C31" s="118">
        <v>3.9889000000000001E-3</v>
      </c>
      <c r="D31" s="119">
        <v>-68954</v>
      </c>
      <c r="E31" s="165"/>
      <c r="F31" s="119">
        <v>736</v>
      </c>
      <c r="G31" s="102"/>
      <c r="H31" s="119">
        <v>5028</v>
      </c>
      <c r="I31" s="119">
        <v>8056</v>
      </c>
      <c r="J31" s="109"/>
      <c r="K31" s="119">
        <v>836</v>
      </c>
      <c r="L31" s="119">
        <v>212</v>
      </c>
      <c r="M31" s="102">
        <v>0</v>
      </c>
      <c r="N31" s="119">
        <v>380</v>
      </c>
      <c r="O31" s="109"/>
      <c r="P31" s="119">
        <v>4174</v>
      </c>
      <c r="Q31" s="119">
        <v>4943</v>
      </c>
      <c r="R31" s="119">
        <v>9117</v>
      </c>
      <c r="S31" s="102"/>
      <c r="T31" s="119">
        <v>-54770</v>
      </c>
      <c r="U31" s="119">
        <v>-80872</v>
      </c>
    </row>
    <row r="32" spans="1:21">
      <c r="A32" s="137" t="s">
        <v>48</v>
      </c>
      <c r="B32" s="118">
        <v>1.04502E-2</v>
      </c>
      <c r="C32" s="118">
        <v>1.05161E-2</v>
      </c>
      <c r="D32" s="119">
        <v>-200780</v>
      </c>
      <c r="E32" s="165"/>
      <c r="F32" s="119">
        <v>2142</v>
      </c>
      <c r="G32" s="102"/>
      <c r="H32" s="119">
        <v>14641</v>
      </c>
      <c r="I32" s="119">
        <v>900</v>
      </c>
      <c r="J32" s="109"/>
      <c r="K32" s="119">
        <v>2435</v>
      </c>
      <c r="L32" s="119">
        <v>617</v>
      </c>
      <c r="M32" s="102">
        <v>0</v>
      </c>
      <c r="N32" s="119">
        <v>9831</v>
      </c>
      <c r="O32" s="109"/>
      <c r="P32" s="119">
        <v>12154</v>
      </c>
      <c r="Q32" s="119">
        <v>-9381</v>
      </c>
      <c r="R32" s="119">
        <v>2773</v>
      </c>
      <c r="S32" s="102"/>
      <c r="T32" s="119">
        <v>-159481</v>
      </c>
      <c r="U32" s="119">
        <v>-235485</v>
      </c>
    </row>
    <row r="33" spans="1:21">
      <c r="A33" s="137" t="s">
        <v>49</v>
      </c>
      <c r="B33" s="118">
        <v>2.9699900000000001E-2</v>
      </c>
      <c r="C33" s="118">
        <v>3.1295900000000001E-2</v>
      </c>
      <c r="D33" s="119">
        <v>-570624</v>
      </c>
      <c r="E33" s="165"/>
      <c r="F33" s="119">
        <v>6088</v>
      </c>
      <c r="G33" s="102"/>
      <c r="H33" s="119">
        <v>41610</v>
      </c>
      <c r="I33" s="119">
        <v>28025</v>
      </c>
      <c r="J33" s="109"/>
      <c r="K33" s="119">
        <v>6920</v>
      </c>
      <c r="L33" s="119">
        <v>1752</v>
      </c>
      <c r="M33" s="102">
        <v>0</v>
      </c>
      <c r="N33" s="119">
        <v>19125</v>
      </c>
      <c r="O33" s="109"/>
      <c r="P33" s="119">
        <v>34541</v>
      </c>
      <c r="Q33" s="119">
        <v>-1999</v>
      </c>
      <c r="R33" s="119">
        <v>32542</v>
      </c>
      <c r="S33" s="102"/>
      <c r="T33" s="119">
        <v>-453250</v>
      </c>
      <c r="U33" s="119">
        <v>-669258</v>
      </c>
    </row>
    <row r="34" spans="1:21">
      <c r="A34" s="137" t="s">
        <v>50</v>
      </c>
      <c r="B34" s="118">
        <v>5.2172E-3</v>
      </c>
      <c r="C34" s="118">
        <v>4.2106000000000001E-3</v>
      </c>
      <c r="D34" s="119">
        <v>-100238</v>
      </c>
      <c r="E34" s="165"/>
      <c r="F34" s="119">
        <v>1070</v>
      </c>
      <c r="G34" s="102"/>
      <c r="H34" s="119">
        <v>7309</v>
      </c>
      <c r="I34" s="119">
        <v>1908</v>
      </c>
      <c r="J34" s="109"/>
      <c r="K34" s="119">
        <v>1216</v>
      </c>
      <c r="L34" s="119">
        <v>308</v>
      </c>
      <c r="M34" s="102">
        <v>0</v>
      </c>
      <c r="N34" s="119">
        <v>17427</v>
      </c>
      <c r="O34" s="109"/>
      <c r="P34" s="119">
        <v>6068</v>
      </c>
      <c r="Q34" s="119">
        <v>-8646</v>
      </c>
      <c r="R34" s="119">
        <v>-2578</v>
      </c>
      <c r="S34" s="102"/>
      <c r="T34" s="119">
        <v>-79620</v>
      </c>
      <c r="U34" s="119">
        <v>-117564</v>
      </c>
    </row>
    <row r="35" spans="1:21">
      <c r="A35" s="137" t="s">
        <v>51</v>
      </c>
      <c r="B35" s="118">
        <v>9.5444999999999992E-3</v>
      </c>
      <c r="C35" s="118">
        <v>7.6943999999999997E-3</v>
      </c>
      <c r="D35" s="119">
        <v>-183378</v>
      </c>
      <c r="E35" s="165"/>
      <c r="F35" s="119">
        <v>1957</v>
      </c>
      <c r="G35" s="102"/>
      <c r="H35" s="119">
        <v>13372</v>
      </c>
      <c r="I35" s="119">
        <v>6588</v>
      </c>
      <c r="J35" s="109"/>
      <c r="K35" s="119">
        <v>2224</v>
      </c>
      <c r="L35" s="119">
        <v>563</v>
      </c>
      <c r="M35" s="102">
        <v>0</v>
      </c>
      <c r="N35" s="119">
        <v>28725</v>
      </c>
      <c r="O35" s="109"/>
      <c r="P35" s="119">
        <v>11100</v>
      </c>
      <c r="Q35" s="119">
        <v>-9500</v>
      </c>
      <c r="R35" s="119">
        <v>1600</v>
      </c>
      <c r="S35" s="102"/>
      <c r="T35" s="119">
        <v>-145659</v>
      </c>
      <c r="U35" s="119">
        <v>-215076</v>
      </c>
    </row>
    <row r="36" spans="1:21">
      <c r="A36" s="137" t="s">
        <v>52</v>
      </c>
      <c r="B36" s="118">
        <v>1.6057100000000001E-2</v>
      </c>
      <c r="C36" s="118">
        <v>1.3214E-2</v>
      </c>
      <c r="D36" s="119">
        <v>-308505</v>
      </c>
      <c r="E36" s="165"/>
      <c r="F36" s="119">
        <v>3292</v>
      </c>
      <c r="G36" s="102"/>
      <c r="H36" s="119">
        <v>22496</v>
      </c>
      <c r="I36" s="119">
        <v>6040</v>
      </c>
      <c r="J36" s="109"/>
      <c r="K36" s="119">
        <v>3741</v>
      </c>
      <c r="L36" s="119">
        <v>947</v>
      </c>
      <c r="M36" s="102">
        <v>0</v>
      </c>
      <c r="N36" s="119">
        <v>46623</v>
      </c>
      <c r="O36" s="109"/>
      <c r="P36" s="119">
        <v>18674</v>
      </c>
      <c r="Q36" s="119">
        <v>-21163</v>
      </c>
      <c r="R36" s="119">
        <v>-2489</v>
      </c>
      <c r="S36" s="102"/>
      <c r="T36" s="119">
        <v>-245047</v>
      </c>
      <c r="U36" s="119">
        <v>-361831</v>
      </c>
    </row>
    <row r="37" spans="1:21">
      <c r="A37" s="137" t="s">
        <v>53</v>
      </c>
      <c r="B37" s="118">
        <v>3.6492E-3</v>
      </c>
      <c r="C37" s="118">
        <v>3.9573000000000004E-3</v>
      </c>
      <c r="D37" s="119">
        <v>-70112</v>
      </c>
      <c r="E37" s="165"/>
      <c r="F37" s="119">
        <v>748</v>
      </c>
      <c r="G37" s="102"/>
      <c r="H37" s="119">
        <v>5113</v>
      </c>
      <c r="I37" s="119">
        <v>4865</v>
      </c>
      <c r="J37" s="109"/>
      <c r="K37" s="119">
        <v>850</v>
      </c>
      <c r="L37" s="119">
        <v>215</v>
      </c>
      <c r="M37" s="102">
        <v>0</v>
      </c>
      <c r="N37" s="119">
        <v>1950</v>
      </c>
      <c r="O37" s="109"/>
      <c r="P37" s="119">
        <v>4244</v>
      </c>
      <c r="Q37" s="119">
        <v>811</v>
      </c>
      <c r="R37" s="119">
        <v>5055</v>
      </c>
      <c r="S37" s="102"/>
      <c r="T37" s="119">
        <v>-55690</v>
      </c>
      <c r="U37" s="119">
        <v>-82231</v>
      </c>
    </row>
    <row r="38" spans="1:21">
      <c r="A38" s="137" t="s">
        <v>54</v>
      </c>
      <c r="B38" s="118">
        <v>3.4580000000000001E-3</v>
      </c>
      <c r="C38" s="118">
        <v>3.5580999999999998E-3</v>
      </c>
      <c r="D38" s="119">
        <v>-66439</v>
      </c>
      <c r="E38" s="165"/>
      <c r="F38" s="119">
        <v>709</v>
      </c>
      <c r="G38" s="102"/>
      <c r="H38" s="119">
        <v>4845</v>
      </c>
      <c r="I38" s="119">
        <v>3312</v>
      </c>
      <c r="J38" s="109"/>
      <c r="K38" s="119">
        <v>806</v>
      </c>
      <c r="L38" s="119">
        <v>204</v>
      </c>
      <c r="M38" s="102">
        <v>0</v>
      </c>
      <c r="N38" s="119">
        <v>917</v>
      </c>
      <c r="O38" s="109"/>
      <c r="P38" s="119">
        <v>4022</v>
      </c>
      <c r="Q38" s="119">
        <v>1712</v>
      </c>
      <c r="R38" s="119">
        <v>5734</v>
      </c>
      <c r="S38" s="102"/>
      <c r="T38" s="119">
        <v>-52773</v>
      </c>
      <c r="U38" s="119">
        <v>-77923</v>
      </c>
    </row>
    <row r="39" spans="1:21">
      <c r="A39" s="137" t="s">
        <v>55</v>
      </c>
      <c r="B39" s="118">
        <v>3.4559800000000002E-2</v>
      </c>
      <c r="C39" s="118">
        <v>4.5047700000000003E-2</v>
      </c>
      <c r="D39" s="119">
        <v>-663997</v>
      </c>
      <c r="E39" s="165"/>
      <c r="F39" s="119">
        <v>7085</v>
      </c>
      <c r="G39" s="102"/>
      <c r="H39" s="119">
        <v>48418</v>
      </c>
      <c r="I39" s="119">
        <v>143265</v>
      </c>
      <c r="J39" s="109"/>
      <c r="K39" s="119">
        <v>8052</v>
      </c>
      <c r="L39" s="119">
        <v>2039</v>
      </c>
      <c r="M39" s="102">
        <v>0</v>
      </c>
      <c r="N39" s="119">
        <v>79720</v>
      </c>
      <c r="O39" s="109"/>
      <c r="P39" s="119">
        <v>40193</v>
      </c>
      <c r="Q39" s="119">
        <v>-8088</v>
      </c>
      <c r="R39" s="119">
        <v>32105</v>
      </c>
      <c r="S39" s="102"/>
      <c r="T39" s="119">
        <v>-527417</v>
      </c>
      <c r="U39" s="119">
        <v>-778771</v>
      </c>
    </row>
    <row r="40" spans="1:21">
      <c r="A40" s="137" t="s">
        <v>56</v>
      </c>
      <c r="B40" s="118">
        <v>3.1273999999999998E-3</v>
      </c>
      <c r="C40" s="118">
        <v>3.0623999999999998E-3</v>
      </c>
      <c r="D40" s="119">
        <v>-60087</v>
      </c>
      <c r="E40" s="165"/>
      <c r="F40" s="119">
        <v>641</v>
      </c>
      <c r="G40" s="102"/>
      <c r="H40" s="119">
        <v>4381</v>
      </c>
      <c r="I40" s="119">
        <v>3071</v>
      </c>
      <c r="J40" s="109"/>
      <c r="K40" s="119">
        <v>729</v>
      </c>
      <c r="L40" s="119">
        <v>185</v>
      </c>
      <c r="M40" s="102">
        <v>0</v>
      </c>
      <c r="N40" s="119">
        <v>888</v>
      </c>
      <c r="O40" s="109"/>
      <c r="P40" s="119">
        <v>3637</v>
      </c>
      <c r="Q40" s="119">
        <v>2629</v>
      </c>
      <c r="R40" s="119">
        <v>6266</v>
      </c>
      <c r="S40" s="102"/>
      <c r="T40" s="119">
        <v>-47727</v>
      </c>
      <c r="U40" s="119">
        <v>-70473</v>
      </c>
    </row>
    <row r="41" spans="1:21">
      <c r="A41" s="137" t="s">
        <v>57</v>
      </c>
      <c r="B41" s="118">
        <v>3.4781600000000003E-2</v>
      </c>
      <c r="C41" s="118">
        <v>3.56379E-2</v>
      </c>
      <c r="D41" s="119">
        <v>-668259</v>
      </c>
      <c r="E41" s="165"/>
      <c r="F41" s="119">
        <v>7130</v>
      </c>
      <c r="G41" s="102"/>
      <c r="H41" s="119">
        <v>48729</v>
      </c>
      <c r="I41" s="119">
        <v>28155</v>
      </c>
      <c r="J41" s="109"/>
      <c r="K41" s="119">
        <v>8104</v>
      </c>
      <c r="L41" s="119">
        <v>2052</v>
      </c>
      <c r="M41" s="102">
        <v>0</v>
      </c>
      <c r="N41" s="119">
        <v>7816</v>
      </c>
      <c r="O41" s="109"/>
      <c r="P41" s="119">
        <v>40451</v>
      </c>
      <c r="Q41" s="119">
        <v>14489</v>
      </c>
      <c r="R41" s="119">
        <v>54940</v>
      </c>
      <c r="S41" s="102"/>
      <c r="T41" s="119">
        <v>-530802</v>
      </c>
      <c r="U41" s="119">
        <v>-783769</v>
      </c>
    </row>
    <row r="42" spans="1:21">
      <c r="A42" s="137" t="s">
        <v>58</v>
      </c>
      <c r="B42" s="118">
        <v>6.6845000000000003E-3</v>
      </c>
      <c r="C42" s="118">
        <v>6.3013000000000001E-3</v>
      </c>
      <c r="D42" s="119">
        <v>-128429</v>
      </c>
      <c r="E42" s="165"/>
      <c r="F42" s="119">
        <v>1370</v>
      </c>
      <c r="G42" s="102"/>
      <c r="H42" s="119">
        <v>9365</v>
      </c>
      <c r="I42" s="119">
        <v>2833</v>
      </c>
      <c r="J42" s="109"/>
      <c r="K42" s="119">
        <v>1557</v>
      </c>
      <c r="L42" s="119">
        <v>394</v>
      </c>
      <c r="M42" s="102">
        <v>0</v>
      </c>
      <c r="N42" s="119">
        <v>9318</v>
      </c>
      <c r="O42" s="109"/>
      <c r="P42" s="119">
        <v>7774</v>
      </c>
      <c r="Q42" s="119">
        <v>-3865</v>
      </c>
      <c r="R42" s="119">
        <v>3909</v>
      </c>
      <c r="S42" s="102"/>
      <c r="T42" s="119">
        <v>-102012</v>
      </c>
      <c r="U42" s="119">
        <v>-150629</v>
      </c>
    </row>
    <row r="43" spans="1:21">
      <c r="A43" s="137" t="s">
        <v>59</v>
      </c>
      <c r="B43" s="118">
        <v>2.2975800000000001E-2</v>
      </c>
      <c r="C43" s="118">
        <v>2.3600699999999999E-2</v>
      </c>
      <c r="D43" s="119">
        <v>-441434</v>
      </c>
      <c r="E43" s="165"/>
      <c r="F43" s="119">
        <v>4710</v>
      </c>
      <c r="G43" s="102"/>
      <c r="H43" s="119">
        <v>32189</v>
      </c>
      <c r="I43" s="119">
        <v>607220</v>
      </c>
      <c r="J43" s="109"/>
      <c r="K43" s="119">
        <v>5353</v>
      </c>
      <c r="L43" s="119">
        <v>1356</v>
      </c>
      <c r="M43" s="102">
        <v>0</v>
      </c>
      <c r="N43" s="119">
        <v>534269</v>
      </c>
      <c r="O43" s="109"/>
      <c r="P43" s="119">
        <v>26721</v>
      </c>
      <c r="Q43" s="119">
        <v>68682</v>
      </c>
      <c r="R43" s="119">
        <v>95403</v>
      </c>
      <c r="S43" s="102"/>
      <c r="T43" s="119">
        <v>-350634</v>
      </c>
      <c r="U43" s="119">
        <v>-517737</v>
      </c>
    </row>
    <row r="44" spans="1:21">
      <c r="A44" s="137" t="s">
        <v>60</v>
      </c>
      <c r="B44" s="118">
        <v>7.0640000000000004E-4</v>
      </c>
      <c r="C44" s="118">
        <v>7.7689999999999996E-4</v>
      </c>
      <c r="D44" s="119">
        <v>-13572</v>
      </c>
      <c r="E44" s="165"/>
      <c r="F44" s="119">
        <v>145</v>
      </c>
      <c r="G44" s="102"/>
      <c r="H44" s="119">
        <v>990</v>
      </c>
      <c r="I44" s="119">
        <v>1695</v>
      </c>
      <c r="J44" s="109"/>
      <c r="K44" s="119">
        <v>165</v>
      </c>
      <c r="L44" s="119">
        <v>42</v>
      </c>
      <c r="M44" s="102">
        <v>0</v>
      </c>
      <c r="N44" s="119">
        <v>194</v>
      </c>
      <c r="O44" s="109"/>
      <c r="P44" s="119">
        <v>822</v>
      </c>
      <c r="Q44" s="119">
        <v>1019</v>
      </c>
      <c r="R44" s="119">
        <v>1841</v>
      </c>
      <c r="S44" s="102"/>
      <c r="T44" s="119">
        <v>-10780</v>
      </c>
      <c r="U44" s="119">
        <v>-15918</v>
      </c>
    </row>
    <row r="45" spans="1:21">
      <c r="A45" s="137" t="s">
        <v>61</v>
      </c>
      <c r="B45" s="118">
        <v>2.4819999999999998E-3</v>
      </c>
      <c r="C45" s="118">
        <v>1.97E-3</v>
      </c>
      <c r="D45" s="119">
        <v>-47687</v>
      </c>
      <c r="E45" s="165"/>
      <c r="F45" s="119">
        <v>509</v>
      </c>
      <c r="G45" s="102"/>
      <c r="H45" s="119">
        <v>3477</v>
      </c>
      <c r="I45" s="119">
        <v>0</v>
      </c>
      <c r="J45" s="109"/>
      <c r="K45" s="119">
        <v>578</v>
      </c>
      <c r="L45" s="119">
        <v>146</v>
      </c>
      <c r="M45" s="102">
        <v>0</v>
      </c>
      <c r="N45" s="119">
        <v>14346</v>
      </c>
      <c r="O45" s="109"/>
      <c r="P45" s="119">
        <v>2887</v>
      </c>
      <c r="Q45" s="119">
        <v>-10850</v>
      </c>
      <c r="R45" s="119">
        <v>-7963</v>
      </c>
      <c r="S45" s="102"/>
      <c r="T45" s="119">
        <v>-37878</v>
      </c>
      <c r="U45" s="119">
        <v>-55929</v>
      </c>
    </row>
    <row r="46" spans="1:21">
      <c r="A46" s="137" t="s">
        <v>62</v>
      </c>
      <c r="B46" s="118">
        <v>4.5687000000000002E-3</v>
      </c>
      <c r="C46" s="118">
        <v>4.6351999999999999E-3</v>
      </c>
      <c r="D46" s="119">
        <v>-87778</v>
      </c>
      <c r="E46" s="165"/>
      <c r="F46" s="119">
        <v>937</v>
      </c>
      <c r="G46" s="102"/>
      <c r="H46" s="119">
        <v>6401</v>
      </c>
      <c r="I46" s="119">
        <v>4280</v>
      </c>
      <c r="J46" s="109"/>
      <c r="K46" s="119">
        <v>1065</v>
      </c>
      <c r="L46" s="119">
        <v>270</v>
      </c>
      <c r="M46" s="102">
        <v>0</v>
      </c>
      <c r="N46" s="119">
        <v>3879</v>
      </c>
      <c r="O46" s="109"/>
      <c r="P46" s="119">
        <v>5313</v>
      </c>
      <c r="Q46" s="119">
        <v>-54</v>
      </c>
      <c r="R46" s="119">
        <v>5259</v>
      </c>
      <c r="S46" s="102"/>
      <c r="T46" s="119">
        <v>-69723</v>
      </c>
      <c r="U46" s="119">
        <v>-102951</v>
      </c>
    </row>
    <row r="47" spans="1:21">
      <c r="A47" s="137" t="s">
        <v>63</v>
      </c>
      <c r="B47" s="118">
        <v>9.0399999999999996E-4</v>
      </c>
      <c r="C47" s="118">
        <v>1.0042E-3</v>
      </c>
      <c r="D47" s="119">
        <v>-17369</v>
      </c>
      <c r="E47" s="165"/>
      <c r="F47" s="119">
        <v>185</v>
      </c>
      <c r="G47" s="102"/>
      <c r="H47" s="119">
        <v>1267</v>
      </c>
      <c r="I47" s="119">
        <v>1959</v>
      </c>
      <c r="J47" s="109"/>
      <c r="K47" s="119">
        <v>211</v>
      </c>
      <c r="L47" s="119">
        <v>53</v>
      </c>
      <c r="M47" s="102">
        <v>0</v>
      </c>
      <c r="N47" s="119">
        <v>234</v>
      </c>
      <c r="O47" s="109"/>
      <c r="P47" s="119">
        <v>1051</v>
      </c>
      <c r="Q47" s="119">
        <v>1042</v>
      </c>
      <c r="R47" s="119">
        <v>2093</v>
      </c>
      <c r="S47" s="102"/>
      <c r="T47" s="119">
        <v>-13796</v>
      </c>
      <c r="U47" s="119">
        <v>-20371</v>
      </c>
    </row>
    <row r="48" spans="1:21">
      <c r="A48" s="137" t="s">
        <v>64</v>
      </c>
      <c r="B48" s="118">
        <v>3.9696799999999997E-2</v>
      </c>
      <c r="C48" s="118">
        <v>4.0496400000000002E-2</v>
      </c>
      <c r="D48" s="119">
        <v>-762695</v>
      </c>
      <c r="E48" s="165"/>
      <c r="F48" s="119">
        <v>8138</v>
      </c>
      <c r="G48" s="102"/>
      <c r="H48" s="119">
        <v>55615</v>
      </c>
      <c r="I48" s="119">
        <v>21575</v>
      </c>
      <c r="J48" s="109"/>
      <c r="K48" s="119">
        <v>9249</v>
      </c>
      <c r="L48" s="119">
        <v>2342</v>
      </c>
      <c r="M48" s="102">
        <v>0</v>
      </c>
      <c r="N48" s="119">
        <v>0</v>
      </c>
      <c r="O48" s="109"/>
      <c r="P48" s="119">
        <v>46167</v>
      </c>
      <c r="Q48" s="119">
        <v>16113</v>
      </c>
      <c r="R48" s="119">
        <v>62280</v>
      </c>
      <c r="S48" s="102"/>
      <c r="T48" s="119">
        <v>-605813</v>
      </c>
      <c r="U48" s="119">
        <v>-894528</v>
      </c>
    </row>
    <row r="49" spans="1:21">
      <c r="A49" s="137" t="s">
        <v>65</v>
      </c>
      <c r="B49" s="118">
        <v>3.3636999999999998E-3</v>
      </c>
      <c r="C49" s="118">
        <v>3.4142999999999999E-3</v>
      </c>
      <c r="D49" s="119">
        <v>-64627</v>
      </c>
      <c r="E49" s="165"/>
      <c r="F49" s="119">
        <v>690</v>
      </c>
      <c r="G49" s="102"/>
      <c r="H49" s="119">
        <v>4713</v>
      </c>
      <c r="I49" s="119">
        <v>4326</v>
      </c>
      <c r="J49" s="109"/>
      <c r="K49" s="119">
        <v>784</v>
      </c>
      <c r="L49" s="119">
        <v>198</v>
      </c>
      <c r="M49" s="102">
        <v>0</v>
      </c>
      <c r="N49" s="119">
        <v>0</v>
      </c>
      <c r="O49" s="109"/>
      <c r="P49" s="119">
        <v>3912</v>
      </c>
      <c r="Q49" s="119">
        <v>3979</v>
      </c>
      <c r="R49" s="119">
        <v>7891</v>
      </c>
      <c r="S49" s="102"/>
      <c r="T49" s="119">
        <v>-51333</v>
      </c>
      <c r="U49" s="119">
        <v>-75798</v>
      </c>
    </row>
    <row r="50" spans="1:21">
      <c r="A50" s="137" t="s">
        <v>66</v>
      </c>
      <c r="B50" s="118">
        <v>1.3108399999999999E-2</v>
      </c>
      <c r="C50" s="118">
        <v>1.2205300000000001E-2</v>
      </c>
      <c r="D50" s="119">
        <v>-251852</v>
      </c>
      <c r="E50" s="165"/>
      <c r="F50" s="119">
        <v>2687</v>
      </c>
      <c r="G50" s="102"/>
      <c r="H50" s="119">
        <v>18365</v>
      </c>
      <c r="I50" s="119">
        <v>6923</v>
      </c>
      <c r="J50" s="109"/>
      <c r="K50" s="119">
        <v>3054</v>
      </c>
      <c r="L50" s="119">
        <v>773</v>
      </c>
      <c r="M50" s="102">
        <v>0</v>
      </c>
      <c r="N50" s="119">
        <v>22691</v>
      </c>
      <c r="O50" s="109"/>
      <c r="P50" s="119">
        <v>15245</v>
      </c>
      <c r="Q50" s="119">
        <v>-9597</v>
      </c>
      <c r="R50" s="119">
        <v>5648</v>
      </c>
      <c r="S50" s="102"/>
      <c r="T50" s="119">
        <v>-200047</v>
      </c>
      <c r="U50" s="119">
        <v>-295385</v>
      </c>
    </row>
    <row r="51" spans="1:21">
      <c r="A51" s="137" t="s">
        <v>23</v>
      </c>
      <c r="B51" s="118">
        <v>7.1043E-3</v>
      </c>
      <c r="C51" s="118">
        <v>7.2123999999999999E-3</v>
      </c>
      <c r="D51" s="119">
        <v>-136495</v>
      </c>
      <c r="E51" s="165"/>
      <c r="F51" s="119">
        <v>1456</v>
      </c>
      <c r="G51" s="102"/>
      <c r="H51" s="119">
        <v>9953</v>
      </c>
      <c r="I51" s="119">
        <v>5690</v>
      </c>
      <c r="J51" s="109"/>
      <c r="K51" s="119">
        <v>1655</v>
      </c>
      <c r="L51" s="119">
        <v>419</v>
      </c>
      <c r="M51" s="102">
        <v>0</v>
      </c>
      <c r="N51" s="119">
        <v>2085</v>
      </c>
      <c r="O51" s="109"/>
      <c r="P51" s="119">
        <v>8262</v>
      </c>
      <c r="Q51" s="119">
        <v>2867</v>
      </c>
      <c r="R51" s="119">
        <v>11129</v>
      </c>
      <c r="S51" s="102"/>
      <c r="T51" s="119">
        <v>-108419</v>
      </c>
      <c r="U51" s="119">
        <v>-160088</v>
      </c>
    </row>
    <row r="52" spans="1:21">
      <c r="A52" s="137" t="s">
        <v>67</v>
      </c>
      <c r="B52" s="118">
        <v>1.27195E-2</v>
      </c>
      <c r="C52" s="118">
        <v>1.3117200000000001E-2</v>
      </c>
      <c r="D52" s="119">
        <v>-244380</v>
      </c>
      <c r="E52" s="165"/>
      <c r="F52" s="119">
        <v>2607</v>
      </c>
      <c r="G52" s="102"/>
      <c r="H52" s="119">
        <v>17820</v>
      </c>
      <c r="I52" s="119">
        <v>13856</v>
      </c>
      <c r="J52" s="109"/>
      <c r="K52" s="119">
        <v>2964</v>
      </c>
      <c r="L52" s="119">
        <v>750</v>
      </c>
      <c r="M52" s="102">
        <v>0</v>
      </c>
      <c r="N52" s="119">
        <v>6233</v>
      </c>
      <c r="O52" s="109"/>
      <c r="P52" s="119">
        <v>14793</v>
      </c>
      <c r="Q52" s="119">
        <v>4907</v>
      </c>
      <c r="R52" s="119">
        <v>19700</v>
      </c>
      <c r="S52" s="102"/>
      <c r="T52" s="119">
        <v>-194112</v>
      </c>
      <c r="U52" s="119">
        <v>-286621</v>
      </c>
    </row>
    <row r="53" spans="1:21">
      <c r="A53" s="137" t="s">
        <v>68</v>
      </c>
      <c r="B53" s="118">
        <v>1.3450000000000001E-3</v>
      </c>
      <c r="C53" s="118">
        <v>1.5169999999999999E-3</v>
      </c>
      <c r="D53" s="119">
        <v>-25841</v>
      </c>
      <c r="E53" s="165"/>
      <c r="F53" s="119">
        <v>276</v>
      </c>
      <c r="G53" s="102"/>
      <c r="H53" s="119">
        <v>1884</v>
      </c>
      <c r="I53" s="119">
        <v>3368</v>
      </c>
      <c r="J53" s="109"/>
      <c r="K53" s="119">
        <v>313</v>
      </c>
      <c r="L53" s="119">
        <v>79</v>
      </c>
      <c r="M53" s="102">
        <v>0</v>
      </c>
      <c r="N53" s="119">
        <v>0</v>
      </c>
      <c r="O53" s="109"/>
      <c r="P53" s="119">
        <v>1564</v>
      </c>
      <c r="Q53" s="119">
        <v>2193</v>
      </c>
      <c r="R53" s="119">
        <v>3757</v>
      </c>
      <c r="S53" s="102"/>
      <c r="T53" s="119">
        <v>-20526</v>
      </c>
      <c r="U53" s="119">
        <v>-30308</v>
      </c>
    </row>
    <row r="54" spans="1:21">
      <c r="A54" s="137" t="s">
        <v>69</v>
      </c>
      <c r="B54" s="118">
        <v>5.4856000000000002E-3</v>
      </c>
      <c r="C54" s="118">
        <v>5.1358999999999997E-3</v>
      </c>
      <c r="D54" s="119">
        <v>-105395</v>
      </c>
      <c r="E54" s="165"/>
      <c r="F54" s="119">
        <v>1125</v>
      </c>
      <c r="G54" s="102"/>
      <c r="H54" s="119">
        <v>7685</v>
      </c>
      <c r="I54" s="119">
        <v>5275</v>
      </c>
      <c r="J54" s="109"/>
      <c r="K54" s="119">
        <v>1278</v>
      </c>
      <c r="L54" s="119">
        <v>324</v>
      </c>
      <c r="M54" s="102">
        <v>0</v>
      </c>
      <c r="N54" s="119">
        <v>11280</v>
      </c>
      <c r="O54" s="109"/>
      <c r="P54" s="119">
        <v>6380</v>
      </c>
      <c r="Q54" s="119">
        <v>-3616</v>
      </c>
      <c r="R54" s="119">
        <v>2764</v>
      </c>
      <c r="S54" s="102"/>
      <c r="T54" s="119">
        <v>-83716</v>
      </c>
      <c r="U54" s="119">
        <v>-123613</v>
      </c>
    </row>
    <row r="55" spans="1:21">
      <c r="A55" s="137" t="s">
        <v>70</v>
      </c>
      <c r="B55" s="118">
        <v>2.2609999999999999E-4</v>
      </c>
      <c r="C55" s="118">
        <v>3.3119999999999997E-4</v>
      </c>
      <c r="D55" s="119">
        <v>-4344</v>
      </c>
      <c r="E55" s="165"/>
      <c r="F55" s="119">
        <v>46</v>
      </c>
      <c r="G55" s="102"/>
      <c r="H55" s="119">
        <v>317</v>
      </c>
      <c r="I55" s="119">
        <v>2083</v>
      </c>
      <c r="J55" s="109"/>
      <c r="K55" s="119">
        <v>53</v>
      </c>
      <c r="L55" s="119">
        <v>13</v>
      </c>
      <c r="M55" s="102">
        <v>0</v>
      </c>
      <c r="N55" s="119">
        <v>0</v>
      </c>
      <c r="O55" s="109"/>
      <c r="P55" s="119">
        <v>263</v>
      </c>
      <c r="Q55" s="119">
        <v>1366</v>
      </c>
      <c r="R55" s="119">
        <v>1629</v>
      </c>
      <c r="S55" s="102"/>
      <c r="T55" s="119">
        <v>-3451</v>
      </c>
      <c r="U55" s="119">
        <v>-5095</v>
      </c>
    </row>
    <row r="56" spans="1:21">
      <c r="A56" s="137" t="s">
        <v>71</v>
      </c>
      <c r="B56" s="118">
        <v>2.1891799999999999E-2</v>
      </c>
      <c r="C56" s="118">
        <v>2.0764899999999999E-2</v>
      </c>
      <c r="D56" s="119">
        <v>-420607</v>
      </c>
      <c r="E56" s="165"/>
      <c r="F56" s="119">
        <v>4488</v>
      </c>
      <c r="G56" s="102"/>
      <c r="H56" s="119">
        <v>30670</v>
      </c>
      <c r="I56" s="119">
        <v>10326</v>
      </c>
      <c r="J56" s="109"/>
      <c r="K56" s="119">
        <v>5101</v>
      </c>
      <c r="L56" s="119">
        <v>1292</v>
      </c>
      <c r="M56" s="102">
        <v>0</v>
      </c>
      <c r="N56" s="119">
        <v>31810</v>
      </c>
      <c r="O56" s="109"/>
      <c r="P56" s="119">
        <v>25460</v>
      </c>
      <c r="Q56" s="119">
        <v>-13785</v>
      </c>
      <c r="R56" s="119">
        <v>11675</v>
      </c>
      <c r="S56" s="102"/>
      <c r="T56" s="119">
        <v>-334091</v>
      </c>
      <c r="U56" s="119">
        <v>-493310</v>
      </c>
    </row>
    <row r="57" spans="1:21">
      <c r="A57" s="137" t="s">
        <v>72</v>
      </c>
      <c r="B57" s="118">
        <v>5.5120999999999998E-3</v>
      </c>
      <c r="C57" s="118">
        <v>6.0439999999999999E-3</v>
      </c>
      <c r="D57" s="119">
        <v>-105904</v>
      </c>
      <c r="E57" s="165"/>
      <c r="F57" s="119">
        <v>1130</v>
      </c>
      <c r="G57" s="102"/>
      <c r="H57" s="119">
        <v>7722</v>
      </c>
      <c r="I57" s="119">
        <v>9689</v>
      </c>
      <c r="J57" s="109"/>
      <c r="K57" s="119">
        <v>1284</v>
      </c>
      <c r="L57" s="119">
        <v>325</v>
      </c>
      <c r="M57" s="102">
        <v>0</v>
      </c>
      <c r="N57" s="119">
        <v>2502</v>
      </c>
      <c r="O57" s="109"/>
      <c r="P57" s="119">
        <v>6411</v>
      </c>
      <c r="Q57" s="119">
        <v>3554</v>
      </c>
      <c r="R57" s="119">
        <v>9965</v>
      </c>
      <c r="S57" s="102"/>
      <c r="T57" s="119">
        <v>-84120</v>
      </c>
      <c r="U57" s="119">
        <v>-124210</v>
      </c>
    </row>
    <row r="58" spans="1:21">
      <c r="A58" s="137" t="s">
        <v>73</v>
      </c>
      <c r="B58" s="118">
        <v>2.6004900000000001E-2</v>
      </c>
      <c r="C58" s="118">
        <v>2.4082099999999999E-2</v>
      </c>
      <c r="D58" s="119">
        <v>-499632</v>
      </c>
      <c r="E58" s="165"/>
      <c r="F58" s="119">
        <v>5331</v>
      </c>
      <c r="G58" s="102"/>
      <c r="H58" s="119">
        <v>36433</v>
      </c>
      <c r="I58" s="119">
        <v>5906</v>
      </c>
      <c r="J58" s="109"/>
      <c r="K58" s="119">
        <v>6059</v>
      </c>
      <c r="L58" s="119">
        <v>1534</v>
      </c>
      <c r="M58" s="102">
        <v>0</v>
      </c>
      <c r="N58" s="119">
        <v>47883</v>
      </c>
      <c r="O58" s="109"/>
      <c r="P58" s="119">
        <v>30244</v>
      </c>
      <c r="Q58" s="119">
        <v>-28842</v>
      </c>
      <c r="R58" s="119">
        <v>1402</v>
      </c>
      <c r="S58" s="102"/>
      <c r="T58" s="119">
        <v>-396861</v>
      </c>
      <c r="U58" s="119">
        <v>-585994</v>
      </c>
    </row>
    <row r="59" spans="1:21">
      <c r="A59" s="137" t="s">
        <v>74</v>
      </c>
      <c r="B59" s="118">
        <v>7.5460000000000002E-4</v>
      </c>
      <c r="C59" s="118">
        <v>7.8370000000000002E-4</v>
      </c>
      <c r="D59" s="119">
        <v>-14498</v>
      </c>
      <c r="E59" s="165"/>
      <c r="F59" s="119">
        <v>155</v>
      </c>
      <c r="G59" s="102"/>
      <c r="H59" s="119">
        <v>1057</v>
      </c>
      <c r="I59" s="119">
        <v>912</v>
      </c>
      <c r="J59" s="109"/>
      <c r="K59" s="119">
        <v>176</v>
      </c>
      <c r="L59" s="119">
        <v>45</v>
      </c>
      <c r="M59" s="102">
        <v>0</v>
      </c>
      <c r="N59" s="119">
        <v>482</v>
      </c>
      <c r="O59" s="109"/>
      <c r="P59" s="119">
        <v>878</v>
      </c>
      <c r="Q59" s="119">
        <v>231</v>
      </c>
      <c r="R59" s="119">
        <v>1109</v>
      </c>
      <c r="S59" s="102"/>
      <c r="T59" s="119">
        <v>-11516</v>
      </c>
      <c r="U59" s="119">
        <v>-17004</v>
      </c>
    </row>
    <row r="60" spans="1:21">
      <c r="A60" s="137" t="s">
        <v>75</v>
      </c>
      <c r="B60" s="118">
        <v>5.1441999999999998E-3</v>
      </c>
      <c r="C60" s="118">
        <v>5.3333E-3</v>
      </c>
      <c r="D60" s="119">
        <v>-98836</v>
      </c>
      <c r="E60" s="165"/>
      <c r="F60" s="119">
        <v>1055</v>
      </c>
      <c r="G60" s="102"/>
      <c r="H60" s="119">
        <v>7207</v>
      </c>
      <c r="I60" s="119">
        <v>5349</v>
      </c>
      <c r="J60" s="109"/>
      <c r="K60" s="119">
        <v>1199</v>
      </c>
      <c r="L60" s="119">
        <v>304</v>
      </c>
      <c r="M60" s="102">
        <v>0</v>
      </c>
      <c r="N60" s="119">
        <v>1924</v>
      </c>
      <c r="O60" s="109"/>
      <c r="P60" s="119">
        <v>5983</v>
      </c>
      <c r="Q60" s="119">
        <v>2132</v>
      </c>
      <c r="R60" s="119">
        <v>8115</v>
      </c>
      <c r="S60" s="102"/>
      <c r="T60" s="119">
        <v>-78506</v>
      </c>
      <c r="U60" s="119">
        <v>-115919</v>
      </c>
    </row>
    <row r="61" spans="1:21">
      <c r="A61" s="137" t="s">
        <v>76</v>
      </c>
      <c r="B61" s="118">
        <v>2.7434999999999998E-3</v>
      </c>
      <c r="C61" s="118">
        <v>2.8454999999999999E-3</v>
      </c>
      <c r="D61" s="119">
        <v>-52711</v>
      </c>
      <c r="E61" s="165"/>
      <c r="F61" s="119">
        <v>562</v>
      </c>
      <c r="G61" s="102"/>
      <c r="H61" s="119">
        <v>3844</v>
      </c>
      <c r="I61" s="119">
        <v>5022</v>
      </c>
      <c r="J61" s="109"/>
      <c r="K61" s="119">
        <v>639</v>
      </c>
      <c r="L61" s="119">
        <v>162</v>
      </c>
      <c r="M61" s="102">
        <v>0</v>
      </c>
      <c r="N61" s="119">
        <v>0</v>
      </c>
      <c r="O61" s="109"/>
      <c r="P61" s="119">
        <v>3191</v>
      </c>
      <c r="Q61" s="119">
        <v>4327</v>
      </c>
      <c r="R61" s="119">
        <v>7518</v>
      </c>
      <c r="S61" s="102"/>
      <c r="T61" s="119">
        <v>-41869</v>
      </c>
      <c r="U61" s="119">
        <v>-61822</v>
      </c>
    </row>
    <row r="62" spans="1:21">
      <c r="A62" s="137" t="s">
        <v>77</v>
      </c>
      <c r="B62" s="118">
        <v>1.0256599999999999E-2</v>
      </c>
      <c r="C62" s="118">
        <v>9.5984999999999994E-3</v>
      </c>
      <c r="D62" s="119">
        <v>-197060</v>
      </c>
      <c r="E62" s="165"/>
      <c r="F62" s="119">
        <v>2103</v>
      </c>
      <c r="G62" s="102"/>
      <c r="H62" s="119">
        <v>14369</v>
      </c>
      <c r="I62" s="119">
        <v>6568</v>
      </c>
      <c r="J62" s="109"/>
      <c r="K62" s="119">
        <v>2390</v>
      </c>
      <c r="L62" s="119">
        <v>605</v>
      </c>
      <c r="M62" s="102">
        <v>0</v>
      </c>
      <c r="N62" s="119">
        <v>17944</v>
      </c>
      <c r="O62" s="109"/>
      <c r="P62" s="119">
        <v>11928</v>
      </c>
      <c r="Q62" s="119">
        <v>-6882</v>
      </c>
      <c r="R62" s="119">
        <v>5046</v>
      </c>
      <c r="S62" s="102"/>
      <c r="T62" s="119">
        <v>-156526</v>
      </c>
      <c r="U62" s="119">
        <v>-231122</v>
      </c>
    </row>
    <row r="63" spans="1:21">
      <c r="A63" s="137" t="s">
        <v>78</v>
      </c>
      <c r="B63" s="118">
        <v>4.287E-3</v>
      </c>
      <c r="C63" s="118">
        <v>3.9058999999999999E-3</v>
      </c>
      <c r="D63" s="119">
        <v>-82366</v>
      </c>
      <c r="E63" s="165"/>
      <c r="F63" s="119">
        <v>879</v>
      </c>
      <c r="G63" s="102"/>
      <c r="H63" s="119">
        <v>6006</v>
      </c>
      <c r="I63" s="119">
        <v>4776</v>
      </c>
      <c r="J63" s="109"/>
      <c r="K63" s="119">
        <v>999</v>
      </c>
      <c r="L63" s="119">
        <v>253</v>
      </c>
      <c r="M63" s="102">
        <v>0</v>
      </c>
      <c r="N63" s="119">
        <v>8602</v>
      </c>
      <c r="O63" s="109"/>
      <c r="P63" s="119">
        <v>4986</v>
      </c>
      <c r="Q63" s="119">
        <v>-1225</v>
      </c>
      <c r="R63" s="119">
        <v>3761</v>
      </c>
      <c r="S63" s="102"/>
      <c r="T63" s="119">
        <v>-65424</v>
      </c>
      <c r="U63" s="119">
        <v>-96603</v>
      </c>
    </row>
    <row r="64" spans="1:21">
      <c r="A64" s="137" t="s">
        <v>79</v>
      </c>
      <c r="B64" s="118">
        <v>2.2149000000000001E-3</v>
      </c>
      <c r="C64" s="118">
        <v>2.8306999999999998E-3</v>
      </c>
      <c r="D64" s="119">
        <v>-42555</v>
      </c>
      <c r="E64" s="165"/>
      <c r="F64" s="119">
        <v>454</v>
      </c>
      <c r="G64" s="102"/>
      <c r="H64" s="119">
        <v>3103</v>
      </c>
      <c r="I64" s="119">
        <v>24668</v>
      </c>
      <c r="J64" s="109"/>
      <c r="K64" s="119">
        <v>516</v>
      </c>
      <c r="L64" s="119">
        <v>131</v>
      </c>
      <c r="M64" s="102">
        <v>0</v>
      </c>
      <c r="N64" s="119">
        <v>0</v>
      </c>
      <c r="O64" s="109"/>
      <c r="P64" s="119">
        <v>2576</v>
      </c>
      <c r="Q64" s="119">
        <v>20464</v>
      </c>
      <c r="R64" s="119">
        <v>23040</v>
      </c>
      <c r="S64" s="102"/>
      <c r="T64" s="119">
        <v>-33802</v>
      </c>
      <c r="U64" s="119">
        <v>-49911</v>
      </c>
    </row>
    <row r="65" spans="1:21">
      <c r="A65" s="137" t="s">
        <v>80</v>
      </c>
      <c r="B65" s="118">
        <v>1.3198000000000001E-3</v>
      </c>
      <c r="C65" s="118">
        <v>1.4840999999999999E-3</v>
      </c>
      <c r="D65" s="119">
        <v>-25357</v>
      </c>
      <c r="E65" s="165"/>
      <c r="F65" s="119">
        <v>271</v>
      </c>
      <c r="G65" s="102"/>
      <c r="H65" s="119">
        <v>1849</v>
      </c>
      <c r="I65" s="119">
        <v>3327</v>
      </c>
      <c r="J65" s="109"/>
      <c r="K65" s="119">
        <v>308</v>
      </c>
      <c r="L65" s="119">
        <v>78</v>
      </c>
      <c r="M65" s="102">
        <v>0</v>
      </c>
      <c r="N65" s="119">
        <v>0</v>
      </c>
      <c r="O65" s="109"/>
      <c r="P65" s="119">
        <v>1535</v>
      </c>
      <c r="Q65" s="119">
        <v>2204</v>
      </c>
      <c r="R65" s="119">
        <v>3739</v>
      </c>
      <c r="S65" s="102"/>
      <c r="T65" s="119">
        <v>-20141</v>
      </c>
      <c r="U65" s="119">
        <v>-29740</v>
      </c>
    </row>
    <row r="66" spans="1:21">
      <c r="A66" s="137" t="s">
        <v>81</v>
      </c>
      <c r="B66" s="118">
        <v>3.5243000000000002E-3</v>
      </c>
      <c r="C66" s="118">
        <v>3.6995000000000001E-3</v>
      </c>
      <c r="D66" s="119">
        <v>-67712</v>
      </c>
      <c r="E66" s="165"/>
      <c r="F66" s="119">
        <v>722</v>
      </c>
      <c r="G66" s="102"/>
      <c r="H66" s="119">
        <v>4938</v>
      </c>
      <c r="I66" s="119">
        <v>3211</v>
      </c>
      <c r="J66" s="109"/>
      <c r="K66" s="119">
        <v>821</v>
      </c>
      <c r="L66" s="119">
        <v>208</v>
      </c>
      <c r="M66" s="102">
        <v>0</v>
      </c>
      <c r="N66" s="119">
        <v>1294</v>
      </c>
      <c r="O66" s="109"/>
      <c r="P66" s="119">
        <v>4099</v>
      </c>
      <c r="Q66" s="119">
        <v>722</v>
      </c>
      <c r="R66" s="119">
        <v>4821</v>
      </c>
      <c r="S66" s="102"/>
      <c r="T66" s="119">
        <v>-53784</v>
      </c>
      <c r="U66" s="119">
        <v>-79417</v>
      </c>
    </row>
    <row r="67" spans="1:21">
      <c r="A67" s="137" t="s">
        <v>82</v>
      </c>
      <c r="B67" s="118">
        <v>7.6235200000000003E-2</v>
      </c>
      <c r="C67" s="118">
        <v>7.9408300000000001E-2</v>
      </c>
      <c r="D67" s="119">
        <v>-1464707</v>
      </c>
      <c r="E67" s="165"/>
      <c r="F67" s="119">
        <v>15628</v>
      </c>
      <c r="G67" s="102"/>
      <c r="H67" s="119">
        <v>106806</v>
      </c>
      <c r="I67" s="119">
        <v>91985</v>
      </c>
      <c r="J67" s="109"/>
      <c r="K67" s="119">
        <v>17763</v>
      </c>
      <c r="L67" s="119">
        <v>4498</v>
      </c>
      <c r="M67" s="102">
        <v>0</v>
      </c>
      <c r="N67" s="119">
        <v>79185</v>
      </c>
      <c r="O67" s="109"/>
      <c r="P67" s="119">
        <v>88662</v>
      </c>
      <c r="Q67" s="119">
        <v>-8869</v>
      </c>
      <c r="R67" s="119">
        <v>79793</v>
      </c>
      <c r="S67" s="102"/>
      <c r="T67" s="119">
        <v>-1163425</v>
      </c>
      <c r="U67" s="119">
        <v>-1717884</v>
      </c>
    </row>
    <row r="68" spans="1:21">
      <c r="A68" s="137" t="s">
        <v>83</v>
      </c>
      <c r="B68" s="118">
        <v>1.2925E-3</v>
      </c>
      <c r="C68" s="118">
        <v>1.3259000000000001E-3</v>
      </c>
      <c r="D68" s="119">
        <v>-24833</v>
      </c>
      <c r="E68" s="165"/>
      <c r="F68" s="119">
        <v>265</v>
      </c>
      <c r="G68" s="102"/>
      <c r="H68" s="119">
        <v>1811</v>
      </c>
      <c r="I68" s="119">
        <v>1571</v>
      </c>
      <c r="J68" s="109"/>
      <c r="K68" s="119">
        <v>301</v>
      </c>
      <c r="L68" s="119">
        <v>76</v>
      </c>
      <c r="M68" s="102">
        <v>0</v>
      </c>
      <c r="N68" s="119">
        <v>0</v>
      </c>
      <c r="O68" s="109"/>
      <c r="P68" s="119">
        <v>1503</v>
      </c>
      <c r="Q68" s="119">
        <v>1344</v>
      </c>
      <c r="R68" s="119">
        <v>2847</v>
      </c>
      <c r="S68" s="102"/>
      <c r="T68" s="119">
        <v>-19725</v>
      </c>
      <c r="U68" s="119">
        <v>-29125</v>
      </c>
    </row>
    <row r="69" spans="1:21">
      <c r="A69" s="137" t="s">
        <v>84</v>
      </c>
      <c r="B69" s="118">
        <v>2.1917999999999998E-3</v>
      </c>
      <c r="C69" s="118">
        <v>2.4226E-3</v>
      </c>
      <c r="D69" s="119">
        <v>-42111</v>
      </c>
      <c r="E69" s="165"/>
      <c r="F69" s="119">
        <v>449</v>
      </c>
      <c r="G69" s="102"/>
      <c r="H69" s="119">
        <v>3071</v>
      </c>
      <c r="I69" s="119">
        <v>5052</v>
      </c>
      <c r="J69" s="109"/>
      <c r="K69" s="119">
        <v>511</v>
      </c>
      <c r="L69" s="119">
        <v>129</v>
      </c>
      <c r="M69" s="102">
        <v>0</v>
      </c>
      <c r="N69" s="119">
        <v>1807</v>
      </c>
      <c r="O69" s="109"/>
      <c r="P69" s="119">
        <v>2549</v>
      </c>
      <c r="Q69" s="119">
        <v>1669</v>
      </c>
      <c r="R69" s="119">
        <v>4218</v>
      </c>
      <c r="S69" s="102"/>
      <c r="T69" s="119">
        <v>-33449</v>
      </c>
      <c r="U69" s="119">
        <v>-49390</v>
      </c>
    </row>
    <row r="70" spans="1:21">
      <c r="A70" s="137" t="s">
        <v>85</v>
      </c>
      <c r="B70" s="118">
        <v>1.4442200000000001E-2</v>
      </c>
      <c r="C70" s="118">
        <v>1.2992399999999999E-2</v>
      </c>
      <c r="D70" s="119">
        <v>-277478</v>
      </c>
      <c r="E70" s="165"/>
      <c r="F70" s="119">
        <v>2961</v>
      </c>
      <c r="G70" s="102"/>
      <c r="H70" s="119">
        <v>20234</v>
      </c>
      <c r="I70" s="119">
        <v>7834</v>
      </c>
      <c r="J70" s="109"/>
      <c r="K70" s="119">
        <v>3365</v>
      </c>
      <c r="L70" s="119">
        <v>852</v>
      </c>
      <c r="M70" s="102">
        <v>0</v>
      </c>
      <c r="N70" s="119">
        <v>30149</v>
      </c>
      <c r="O70" s="109"/>
      <c r="P70" s="119">
        <v>16796</v>
      </c>
      <c r="Q70" s="119">
        <v>-12416</v>
      </c>
      <c r="R70" s="119">
        <v>4380</v>
      </c>
      <c r="S70" s="102"/>
      <c r="T70" s="119">
        <v>-220402</v>
      </c>
      <c r="U70" s="119">
        <v>-325441</v>
      </c>
    </row>
    <row r="71" spans="1:21">
      <c r="A71" s="137" t="s">
        <v>86</v>
      </c>
      <c r="B71" s="118">
        <v>7.7494E-3</v>
      </c>
      <c r="C71" s="118">
        <v>8.0814000000000007E-3</v>
      </c>
      <c r="D71" s="119">
        <v>-148889</v>
      </c>
      <c r="E71" s="165"/>
      <c r="F71" s="119">
        <v>1589</v>
      </c>
      <c r="G71" s="102"/>
      <c r="H71" s="119">
        <v>10857</v>
      </c>
      <c r="I71" s="119">
        <v>8576</v>
      </c>
      <c r="J71" s="109"/>
      <c r="K71" s="119">
        <v>1806</v>
      </c>
      <c r="L71" s="119">
        <v>457</v>
      </c>
      <c r="M71" s="102">
        <v>0</v>
      </c>
      <c r="N71" s="119">
        <v>2509</v>
      </c>
      <c r="O71" s="109"/>
      <c r="P71" s="119">
        <v>9013</v>
      </c>
      <c r="Q71" s="119">
        <v>3802</v>
      </c>
      <c r="R71" s="119">
        <v>12815</v>
      </c>
      <c r="S71" s="102"/>
      <c r="T71" s="119">
        <v>-118264</v>
      </c>
      <c r="U71" s="119">
        <v>-174625</v>
      </c>
    </row>
    <row r="72" spans="1:21">
      <c r="A72" s="137" t="s">
        <v>87</v>
      </c>
      <c r="B72" s="118">
        <v>2.8379700000000001E-2</v>
      </c>
      <c r="C72" s="118">
        <v>2.77506E-2</v>
      </c>
      <c r="D72" s="119">
        <v>-545259</v>
      </c>
      <c r="E72" s="165"/>
      <c r="F72" s="119">
        <v>5818</v>
      </c>
      <c r="G72" s="102"/>
      <c r="H72" s="119">
        <v>39760</v>
      </c>
      <c r="I72" s="119">
        <v>15959</v>
      </c>
      <c r="J72" s="109"/>
      <c r="K72" s="119">
        <v>6612</v>
      </c>
      <c r="L72" s="119">
        <v>1674</v>
      </c>
      <c r="M72" s="102">
        <v>0</v>
      </c>
      <c r="N72" s="119">
        <v>38667</v>
      </c>
      <c r="O72" s="109"/>
      <c r="P72" s="119">
        <v>33006</v>
      </c>
      <c r="Q72" s="119">
        <v>-18409</v>
      </c>
      <c r="R72" s="119">
        <v>14597</v>
      </c>
      <c r="S72" s="102"/>
      <c r="T72" s="119">
        <v>-433103</v>
      </c>
      <c r="U72" s="119">
        <v>-639508</v>
      </c>
    </row>
    <row r="73" spans="1:21">
      <c r="A73" s="137" t="s">
        <v>88</v>
      </c>
      <c r="B73" s="118">
        <v>1.0901999999999999E-3</v>
      </c>
      <c r="C73" s="118">
        <v>1.2795E-3</v>
      </c>
      <c r="D73" s="119">
        <v>-20946</v>
      </c>
      <c r="E73" s="165"/>
      <c r="F73" s="119">
        <v>223</v>
      </c>
      <c r="G73" s="102"/>
      <c r="H73" s="119">
        <v>1527</v>
      </c>
      <c r="I73" s="119">
        <v>3383</v>
      </c>
      <c r="J73" s="109"/>
      <c r="K73" s="119">
        <v>254</v>
      </c>
      <c r="L73" s="119">
        <v>64</v>
      </c>
      <c r="M73" s="102">
        <v>0</v>
      </c>
      <c r="N73" s="119">
        <v>0</v>
      </c>
      <c r="O73" s="109"/>
      <c r="P73" s="119">
        <v>1268</v>
      </c>
      <c r="Q73" s="119">
        <v>2089</v>
      </c>
      <c r="R73" s="119">
        <v>3357</v>
      </c>
      <c r="S73" s="102"/>
      <c r="T73" s="119">
        <v>-16638</v>
      </c>
      <c r="U73" s="119">
        <v>-24567</v>
      </c>
    </row>
    <row r="74" spans="1:21">
      <c r="A74" s="137" t="s">
        <v>89</v>
      </c>
      <c r="B74" s="118">
        <v>2.1880799999999999E-2</v>
      </c>
      <c r="C74" s="118">
        <v>2.26435E-2</v>
      </c>
      <c r="D74" s="119">
        <v>-420396</v>
      </c>
      <c r="E74" s="165"/>
      <c r="F74" s="119">
        <v>4486</v>
      </c>
      <c r="G74" s="102"/>
      <c r="H74" s="119">
        <v>30655</v>
      </c>
      <c r="I74" s="119">
        <v>21196</v>
      </c>
      <c r="J74" s="109"/>
      <c r="K74" s="119">
        <v>5098</v>
      </c>
      <c r="L74" s="119">
        <v>1291</v>
      </c>
      <c r="M74" s="102">
        <v>0</v>
      </c>
      <c r="N74" s="119">
        <v>14515</v>
      </c>
      <c r="O74" s="109"/>
      <c r="P74" s="119">
        <v>25447</v>
      </c>
      <c r="Q74" s="119">
        <v>1472</v>
      </c>
      <c r="R74" s="119">
        <v>26919</v>
      </c>
      <c r="S74" s="102"/>
      <c r="T74" s="119">
        <v>-333923</v>
      </c>
      <c r="U74" s="119">
        <v>-493062</v>
      </c>
    </row>
    <row r="75" spans="1:21">
      <c r="A75" s="137" t="s">
        <v>90</v>
      </c>
      <c r="B75" s="118">
        <v>1.03322E-2</v>
      </c>
      <c r="C75" s="118">
        <v>1.0825700000000001E-2</v>
      </c>
      <c r="D75" s="119">
        <v>-198513</v>
      </c>
      <c r="E75" s="165"/>
      <c r="F75" s="119">
        <v>2118</v>
      </c>
      <c r="G75" s="102"/>
      <c r="H75" s="119">
        <v>14475</v>
      </c>
      <c r="I75" s="119">
        <v>12309</v>
      </c>
      <c r="J75" s="109"/>
      <c r="K75" s="119">
        <v>2407</v>
      </c>
      <c r="L75" s="119">
        <v>610</v>
      </c>
      <c r="M75" s="102">
        <v>0</v>
      </c>
      <c r="N75" s="119">
        <v>4458</v>
      </c>
      <c r="O75" s="109"/>
      <c r="P75" s="119">
        <v>12016</v>
      </c>
      <c r="Q75" s="119">
        <v>4480</v>
      </c>
      <c r="R75" s="119">
        <v>16496</v>
      </c>
      <c r="S75" s="102"/>
      <c r="T75" s="119">
        <v>-157680</v>
      </c>
      <c r="U75" s="119">
        <v>-232826</v>
      </c>
    </row>
    <row r="76" spans="1:21">
      <c r="A76" s="137" t="s">
        <v>91</v>
      </c>
      <c r="B76" s="118">
        <v>1.4653999999999999E-3</v>
      </c>
      <c r="C76" s="118">
        <v>1.3393000000000001E-3</v>
      </c>
      <c r="D76" s="119">
        <v>-28155</v>
      </c>
      <c r="E76" s="165"/>
      <c r="F76" s="119">
        <v>300</v>
      </c>
      <c r="G76" s="102"/>
      <c r="H76" s="119">
        <v>2053</v>
      </c>
      <c r="I76" s="119">
        <v>484</v>
      </c>
      <c r="J76" s="109"/>
      <c r="K76" s="119">
        <v>341</v>
      </c>
      <c r="L76" s="119">
        <v>86</v>
      </c>
      <c r="M76" s="102">
        <v>0</v>
      </c>
      <c r="N76" s="119">
        <v>2283</v>
      </c>
      <c r="O76" s="109"/>
      <c r="P76" s="119">
        <v>1704</v>
      </c>
      <c r="Q76" s="119">
        <v>-939</v>
      </c>
      <c r="R76" s="119">
        <v>765</v>
      </c>
      <c r="S76" s="102"/>
      <c r="T76" s="119">
        <v>-22363</v>
      </c>
      <c r="U76" s="119">
        <v>-33021</v>
      </c>
    </row>
    <row r="77" spans="1:21">
      <c r="A77" s="137" t="s">
        <v>92</v>
      </c>
      <c r="B77" s="118">
        <v>3.666E-3</v>
      </c>
      <c r="C77" s="118">
        <v>3.7664999999999999E-3</v>
      </c>
      <c r="D77" s="119">
        <v>-70435</v>
      </c>
      <c r="E77" s="165"/>
      <c r="F77" s="119">
        <v>752</v>
      </c>
      <c r="G77" s="102"/>
      <c r="H77" s="119">
        <v>5136</v>
      </c>
      <c r="I77" s="119">
        <v>4021</v>
      </c>
      <c r="J77" s="109"/>
      <c r="K77" s="119">
        <v>854</v>
      </c>
      <c r="L77" s="119">
        <v>216</v>
      </c>
      <c r="M77" s="102">
        <v>0</v>
      </c>
      <c r="N77" s="119">
        <v>1836</v>
      </c>
      <c r="O77" s="109"/>
      <c r="P77" s="119">
        <v>4264</v>
      </c>
      <c r="Q77" s="119">
        <v>1497</v>
      </c>
      <c r="R77" s="119">
        <v>5761</v>
      </c>
      <c r="S77" s="102"/>
      <c r="T77" s="119">
        <v>-55947</v>
      </c>
      <c r="U77" s="119">
        <v>-82610</v>
      </c>
    </row>
    <row r="78" spans="1:21">
      <c r="A78" s="137" t="s">
        <v>93</v>
      </c>
      <c r="B78" s="118">
        <v>8.796E-3</v>
      </c>
      <c r="C78" s="118">
        <v>7.8551000000000003E-3</v>
      </c>
      <c r="D78" s="119">
        <v>-168998</v>
      </c>
      <c r="E78" s="165"/>
      <c r="F78" s="119">
        <v>1803</v>
      </c>
      <c r="G78" s="102"/>
      <c r="H78" s="119">
        <v>12323</v>
      </c>
      <c r="I78" s="119">
        <v>4803</v>
      </c>
      <c r="J78" s="109"/>
      <c r="K78" s="119">
        <v>2049</v>
      </c>
      <c r="L78" s="119">
        <v>519</v>
      </c>
      <c r="M78" s="102">
        <v>0</v>
      </c>
      <c r="N78" s="119">
        <v>23227</v>
      </c>
      <c r="O78" s="109"/>
      <c r="P78" s="119">
        <v>10230</v>
      </c>
      <c r="Q78" s="119">
        <v>-11999</v>
      </c>
      <c r="R78" s="119">
        <v>-1769</v>
      </c>
      <c r="S78" s="102"/>
      <c r="T78" s="119">
        <v>-134236</v>
      </c>
      <c r="U78" s="119">
        <v>-198209</v>
      </c>
    </row>
    <row r="79" spans="1:21">
      <c r="A79" s="137" t="s">
        <v>94</v>
      </c>
      <c r="B79" s="118">
        <v>1.2918000000000001E-3</v>
      </c>
      <c r="C79" s="118">
        <v>1.2987999999999999E-3</v>
      </c>
      <c r="D79" s="119">
        <v>-24819</v>
      </c>
      <c r="E79" s="165"/>
      <c r="F79" s="119">
        <v>265</v>
      </c>
      <c r="G79" s="102"/>
      <c r="H79" s="119">
        <v>1810</v>
      </c>
      <c r="I79" s="119">
        <v>1031</v>
      </c>
      <c r="J79" s="109"/>
      <c r="K79" s="119">
        <v>301</v>
      </c>
      <c r="L79" s="119">
        <v>76</v>
      </c>
      <c r="M79" s="102">
        <v>0</v>
      </c>
      <c r="N79" s="119">
        <v>747</v>
      </c>
      <c r="O79" s="109"/>
      <c r="P79" s="119">
        <v>1502</v>
      </c>
      <c r="Q79" s="119">
        <v>237</v>
      </c>
      <c r="R79" s="119">
        <v>1739</v>
      </c>
      <c r="S79" s="102"/>
      <c r="T79" s="119">
        <v>-19714</v>
      </c>
      <c r="U79" s="119">
        <v>-29109</v>
      </c>
    </row>
    <row r="80" spans="1:21">
      <c r="A80" s="137" t="s">
        <v>95</v>
      </c>
      <c r="B80" s="118">
        <v>3.1867000000000002E-3</v>
      </c>
      <c r="C80" s="118">
        <v>3.1557E-3</v>
      </c>
      <c r="D80" s="119">
        <v>-61226</v>
      </c>
      <c r="E80" s="165"/>
      <c r="F80" s="119">
        <v>653</v>
      </c>
      <c r="G80" s="102"/>
      <c r="H80" s="119">
        <v>4465</v>
      </c>
      <c r="I80" s="119">
        <v>2272</v>
      </c>
      <c r="J80" s="109"/>
      <c r="K80" s="119">
        <v>743</v>
      </c>
      <c r="L80" s="119">
        <v>188</v>
      </c>
      <c r="M80" s="102">
        <v>0</v>
      </c>
      <c r="N80" s="119">
        <v>1234</v>
      </c>
      <c r="O80" s="109"/>
      <c r="P80" s="119">
        <v>3706</v>
      </c>
      <c r="Q80" s="119">
        <v>1253</v>
      </c>
      <c r="R80" s="119">
        <v>4959</v>
      </c>
      <c r="S80" s="102"/>
      <c r="T80" s="119">
        <v>-48632</v>
      </c>
      <c r="U80" s="119">
        <v>-71809</v>
      </c>
    </row>
    <row r="81" spans="1:21">
      <c r="A81" s="137" t="s">
        <v>96</v>
      </c>
      <c r="B81" s="118">
        <v>1.41382E-2</v>
      </c>
      <c r="C81" s="118">
        <v>1.4161099999999999E-2</v>
      </c>
      <c r="D81" s="119">
        <v>-271637</v>
      </c>
      <c r="E81" s="165"/>
      <c r="F81" s="119">
        <v>2898</v>
      </c>
      <c r="G81" s="102"/>
      <c r="H81" s="119">
        <v>19808</v>
      </c>
      <c r="I81" s="119">
        <v>6829</v>
      </c>
      <c r="J81" s="109"/>
      <c r="K81" s="119">
        <v>3294</v>
      </c>
      <c r="L81" s="119">
        <v>834</v>
      </c>
      <c r="M81" s="102">
        <v>0</v>
      </c>
      <c r="N81" s="119">
        <v>7014</v>
      </c>
      <c r="O81" s="109"/>
      <c r="P81" s="119">
        <v>16443</v>
      </c>
      <c r="Q81" s="119">
        <v>-340</v>
      </c>
      <c r="R81" s="119">
        <v>16103</v>
      </c>
      <c r="S81" s="102"/>
      <c r="T81" s="119">
        <v>-215763</v>
      </c>
      <c r="U81" s="119">
        <v>-318590</v>
      </c>
    </row>
    <row r="82" spans="1:21">
      <c r="A82" s="137" t="s">
        <v>97</v>
      </c>
      <c r="B82" s="118">
        <v>2.2588999999999999E-3</v>
      </c>
      <c r="C82" s="118">
        <v>2.2509000000000001E-3</v>
      </c>
      <c r="D82" s="119">
        <v>-43400</v>
      </c>
      <c r="E82" s="165"/>
      <c r="F82" s="119">
        <v>463</v>
      </c>
      <c r="G82" s="102"/>
      <c r="H82" s="119">
        <v>3165</v>
      </c>
      <c r="I82" s="119">
        <v>2590</v>
      </c>
      <c r="J82" s="109"/>
      <c r="K82" s="119">
        <v>526</v>
      </c>
      <c r="L82" s="119">
        <v>133</v>
      </c>
      <c r="M82" s="102">
        <v>0</v>
      </c>
      <c r="N82" s="119">
        <v>503</v>
      </c>
      <c r="O82" s="109"/>
      <c r="P82" s="119">
        <v>2627</v>
      </c>
      <c r="Q82" s="119">
        <v>2142</v>
      </c>
      <c r="R82" s="119">
        <v>4769</v>
      </c>
      <c r="S82" s="102"/>
      <c r="T82" s="119">
        <v>-34473</v>
      </c>
      <c r="U82" s="119">
        <v>-50902</v>
      </c>
    </row>
    <row r="83" spans="1:21">
      <c r="A83" s="137" t="s">
        <v>98</v>
      </c>
      <c r="B83" s="118">
        <v>1.0463800000000001E-2</v>
      </c>
      <c r="C83" s="118">
        <v>1.1178499999999999E-2</v>
      </c>
      <c r="D83" s="119">
        <v>-201041</v>
      </c>
      <c r="E83" s="165"/>
      <c r="F83" s="119">
        <v>2145</v>
      </c>
      <c r="G83" s="102"/>
      <c r="H83" s="119">
        <v>14660</v>
      </c>
      <c r="I83" s="119">
        <v>16570</v>
      </c>
      <c r="J83" s="109"/>
      <c r="K83" s="119">
        <v>2438</v>
      </c>
      <c r="L83" s="119">
        <v>617</v>
      </c>
      <c r="M83" s="102">
        <v>0</v>
      </c>
      <c r="N83" s="119">
        <v>5218</v>
      </c>
      <c r="O83" s="109"/>
      <c r="P83" s="119">
        <v>12169</v>
      </c>
      <c r="Q83" s="119">
        <v>6471</v>
      </c>
      <c r="R83" s="119">
        <v>18640</v>
      </c>
      <c r="S83" s="102"/>
      <c r="T83" s="119">
        <v>-159688</v>
      </c>
      <c r="U83" s="119">
        <v>-235791</v>
      </c>
    </row>
    <row r="84" spans="1:21">
      <c r="A84" s="137" t="s">
        <v>99</v>
      </c>
      <c r="B84" s="118">
        <v>2.3578000000000002E-3</v>
      </c>
      <c r="C84" s="118">
        <v>2.5414000000000001E-3</v>
      </c>
      <c r="D84" s="119">
        <v>-45300</v>
      </c>
      <c r="E84" s="165"/>
      <c r="F84" s="119">
        <v>483</v>
      </c>
      <c r="G84" s="102"/>
      <c r="H84" s="119">
        <v>3303</v>
      </c>
      <c r="I84" s="119">
        <v>5477</v>
      </c>
      <c r="J84" s="109"/>
      <c r="K84" s="119">
        <v>549</v>
      </c>
      <c r="L84" s="119">
        <v>139</v>
      </c>
      <c r="M84" s="102">
        <v>0</v>
      </c>
      <c r="N84" s="119">
        <v>637</v>
      </c>
      <c r="O84" s="109"/>
      <c r="P84" s="119">
        <v>2742</v>
      </c>
      <c r="Q84" s="119">
        <v>3586</v>
      </c>
      <c r="R84" s="119">
        <v>6328</v>
      </c>
      <c r="S84" s="102"/>
      <c r="T84" s="119">
        <v>-35982</v>
      </c>
      <c r="U84" s="119">
        <v>-53131</v>
      </c>
    </row>
    <row r="85" spans="1:21">
      <c r="A85" s="137" t="s">
        <v>100</v>
      </c>
      <c r="B85" s="118">
        <v>6.5058E-3</v>
      </c>
      <c r="C85" s="118">
        <v>6.1092999999999998E-3</v>
      </c>
      <c r="D85" s="119">
        <v>-124996</v>
      </c>
      <c r="E85" s="165"/>
      <c r="F85" s="119">
        <v>1334</v>
      </c>
      <c r="G85" s="102"/>
      <c r="H85" s="119">
        <v>9115</v>
      </c>
      <c r="I85" s="119">
        <v>10922</v>
      </c>
      <c r="J85" s="109"/>
      <c r="K85" s="119">
        <v>1516</v>
      </c>
      <c r="L85" s="119">
        <v>384</v>
      </c>
      <c r="M85" s="102">
        <v>0</v>
      </c>
      <c r="N85" s="119">
        <v>5416</v>
      </c>
      <c r="O85" s="109"/>
      <c r="P85" s="119">
        <v>7566</v>
      </c>
      <c r="Q85" s="119">
        <v>8213</v>
      </c>
      <c r="R85" s="119">
        <v>15779</v>
      </c>
      <c r="S85" s="102"/>
      <c r="T85" s="119">
        <v>-99285</v>
      </c>
      <c r="U85" s="119">
        <v>-146602</v>
      </c>
    </row>
    <row r="86" spans="1:21">
      <c r="A86" s="137" t="s">
        <v>101</v>
      </c>
      <c r="B86" s="118">
        <v>7.2173999999999997E-3</v>
      </c>
      <c r="C86" s="118">
        <v>7.8457000000000006E-3</v>
      </c>
      <c r="D86" s="119">
        <v>-138668</v>
      </c>
      <c r="E86" s="165"/>
      <c r="F86" s="119">
        <v>1480</v>
      </c>
      <c r="G86" s="102"/>
      <c r="H86" s="119">
        <v>10112</v>
      </c>
      <c r="I86" s="119">
        <v>12268</v>
      </c>
      <c r="J86" s="109"/>
      <c r="K86" s="119">
        <v>1682</v>
      </c>
      <c r="L86" s="119">
        <v>426</v>
      </c>
      <c r="M86" s="102">
        <v>0</v>
      </c>
      <c r="N86" s="119">
        <v>1069</v>
      </c>
      <c r="O86" s="109"/>
      <c r="P86" s="119">
        <v>8394</v>
      </c>
      <c r="Q86" s="119">
        <v>6908</v>
      </c>
      <c r="R86" s="119">
        <v>15302</v>
      </c>
      <c r="S86" s="102"/>
      <c r="T86" s="119">
        <v>-110145</v>
      </c>
      <c r="U86" s="119">
        <v>-162637</v>
      </c>
    </row>
    <row r="87" spans="1:21">
      <c r="A87" s="137" t="s">
        <v>102</v>
      </c>
      <c r="B87" s="118">
        <v>1.30977E-2</v>
      </c>
      <c r="C87" s="118">
        <v>1.30156E-2</v>
      </c>
      <c r="D87" s="119">
        <v>-251646</v>
      </c>
      <c r="E87" s="165"/>
      <c r="F87" s="119">
        <v>2685</v>
      </c>
      <c r="G87" s="102"/>
      <c r="H87" s="119">
        <v>18350</v>
      </c>
      <c r="I87" s="119">
        <v>6044</v>
      </c>
      <c r="J87" s="109"/>
      <c r="K87" s="119">
        <v>3052</v>
      </c>
      <c r="L87" s="119">
        <v>773</v>
      </c>
      <c r="M87" s="102">
        <v>0</v>
      </c>
      <c r="N87" s="119">
        <v>4951</v>
      </c>
      <c r="O87" s="109"/>
      <c r="P87" s="119">
        <v>15233</v>
      </c>
      <c r="Q87" s="119">
        <v>1654</v>
      </c>
      <c r="R87" s="119">
        <v>16887</v>
      </c>
      <c r="S87" s="102"/>
      <c r="T87" s="119">
        <v>-199884</v>
      </c>
      <c r="U87" s="119">
        <v>-295144</v>
      </c>
    </row>
    <row r="88" spans="1:21">
      <c r="A88" s="137" t="s">
        <v>103</v>
      </c>
      <c r="B88" s="118">
        <v>6.2087000000000002E-3</v>
      </c>
      <c r="C88" s="118">
        <v>6.3701000000000001E-3</v>
      </c>
      <c r="D88" s="119">
        <v>-119288</v>
      </c>
      <c r="E88" s="165"/>
      <c r="F88" s="119">
        <v>1273</v>
      </c>
      <c r="G88" s="102"/>
      <c r="H88" s="119">
        <v>8698</v>
      </c>
      <c r="I88" s="119">
        <v>5676</v>
      </c>
      <c r="J88" s="109"/>
      <c r="K88" s="119">
        <v>1447</v>
      </c>
      <c r="L88" s="119">
        <v>366</v>
      </c>
      <c r="M88" s="102">
        <v>0</v>
      </c>
      <c r="N88" s="119">
        <v>2030</v>
      </c>
      <c r="O88" s="109"/>
      <c r="P88" s="119">
        <v>7221</v>
      </c>
      <c r="Q88" s="119">
        <v>2543</v>
      </c>
      <c r="R88" s="119">
        <v>9764</v>
      </c>
      <c r="S88" s="102"/>
      <c r="T88" s="119">
        <v>-94751</v>
      </c>
      <c r="U88" s="119">
        <v>-139907</v>
      </c>
    </row>
    <row r="89" spans="1:21">
      <c r="A89" s="137" t="s">
        <v>104</v>
      </c>
      <c r="B89" s="118">
        <v>3.4880000000000002E-3</v>
      </c>
      <c r="C89" s="118">
        <v>3.8674E-3</v>
      </c>
      <c r="D89" s="119">
        <v>-67015</v>
      </c>
      <c r="E89" s="165"/>
      <c r="F89" s="119">
        <v>715</v>
      </c>
      <c r="G89" s="102"/>
      <c r="H89" s="119">
        <v>4887</v>
      </c>
      <c r="I89" s="119">
        <v>9764</v>
      </c>
      <c r="J89" s="109"/>
      <c r="K89" s="119">
        <v>813</v>
      </c>
      <c r="L89" s="119">
        <v>206</v>
      </c>
      <c r="M89" s="102">
        <v>0</v>
      </c>
      <c r="N89" s="119">
        <v>0</v>
      </c>
      <c r="O89" s="109"/>
      <c r="P89" s="119">
        <v>4057</v>
      </c>
      <c r="Q89" s="119">
        <v>7170</v>
      </c>
      <c r="R89" s="119">
        <v>11227</v>
      </c>
      <c r="S89" s="102"/>
      <c r="T89" s="119">
        <v>-53230</v>
      </c>
      <c r="U89" s="119">
        <v>-78599</v>
      </c>
    </row>
    <row r="90" spans="1:21">
      <c r="A90" s="137" t="s">
        <v>105</v>
      </c>
      <c r="B90" s="118">
        <v>2.4515000000000001E-3</v>
      </c>
      <c r="C90" s="118">
        <v>2.6979999999999999E-3</v>
      </c>
      <c r="D90" s="119">
        <v>-47101</v>
      </c>
      <c r="E90" s="165"/>
      <c r="F90" s="119">
        <v>503</v>
      </c>
      <c r="G90" s="102"/>
      <c r="H90" s="119">
        <v>3435</v>
      </c>
      <c r="I90" s="119">
        <v>3797</v>
      </c>
      <c r="J90" s="109"/>
      <c r="K90" s="119">
        <v>571</v>
      </c>
      <c r="L90" s="119">
        <v>145</v>
      </c>
      <c r="M90" s="102">
        <v>0</v>
      </c>
      <c r="N90" s="119">
        <v>6</v>
      </c>
      <c r="O90" s="109"/>
      <c r="P90" s="119">
        <v>2851</v>
      </c>
      <c r="Q90" s="119">
        <v>2109</v>
      </c>
      <c r="R90" s="119">
        <v>4960</v>
      </c>
      <c r="S90" s="102"/>
      <c r="T90" s="119">
        <v>-37412</v>
      </c>
      <c r="U90" s="119">
        <v>-55242</v>
      </c>
    </row>
    <row r="91" spans="1:21">
      <c r="A91" s="137" t="s">
        <v>106</v>
      </c>
      <c r="B91" s="118">
        <v>6.6014000000000003E-3</v>
      </c>
      <c r="C91" s="118">
        <v>6.2995000000000004E-3</v>
      </c>
      <c r="D91" s="119">
        <v>-126833</v>
      </c>
      <c r="E91" s="165"/>
      <c r="F91" s="119">
        <v>1353</v>
      </c>
      <c r="G91" s="102"/>
      <c r="H91" s="119">
        <v>9249</v>
      </c>
      <c r="I91" s="119">
        <v>2627</v>
      </c>
      <c r="J91" s="109"/>
      <c r="K91" s="119">
        <v>1538</v>
      </c>
      <c r="L91" s="119">
        <v>389</v>
      </c>
      <c r="M91" s="102">
        <v>0</v>
      </c>
      <c r="N91" s="119">
        <v>7868</v>
      </c>
      <c r="O91" s="109"/>
      <c r="P91" s="119">
        <v>7677</v>
      </c>
      <c r="Q91" s="119">
        <v>-3178</v>
      </c>
      <c r="R91" s="119">
        <v>4499</v>
      </c>
      <c r="S91" s="102"/>
      <c r="T91" s="119">
        <v>-100744</v>
      </c>
      <c r="U91" s="119">
        <v>-148756</v>
      </c>
    </row>
    <row r="92" spans="1:21">
      <c r="A92" s="137" t="s">
        <v>107</v>
      </c>
      <c r="B92" s="118">
        <v>3.4225000000000002E-3</v>
      </c>
      <c r="C92" s="118">
        <v>3.4803E-3</v>
      </c>
      <c r="D92" s="119">
        <v>-65756</v>
      </c>
      <c r="E92" s="165"/>
      <c r="F92" s="119">
        <v>702</v>
      </c>
      <c r="G92" s="102"/>
      <c r="H92" s="119">
        <v>4795</v>
      </c>
      <c r="I92" s="119">
        <v>3095</v>
      </c>
      <c r="J92" s="109"/>
      <c r="K92" s="119">
        <v>797</v>
      </c>
      <c r="L92" s="119">
        <v>202</v>
      </c>
      <c r="M92" s="102">
        <v>0</v>
      </c>
      <c r="N92" s="119">
        <v>2075</v>
      </c>
      <c r="O92" s="109"/>
      <c r="P92" s="119">
        <v>3980</v>
      </c>
      <c r="Q92" s="119">
        <v>628</v>
      </c>
      <c r="R92" s="119">
        <v>4608</v>
      </c>
      <c r="S92" s="102"/>
      <c r="T92" s="119">
        <v>-52231</v>
      </c>
      <c r="U92" s="119">
        <v>-77123</v>
      </c>
    </row>
    <row r="93" spans="1:21">
      <c r="A93" s="137" t="s">
        <v>108</v>
      </c>
      <c r="B93" s="118">
        <v>5.7914000000000004E-3</v>
      </c>
      <c r="C93" s="118">
        <v>6.5468999999999996E-3</v>
      </c>
      <c r="D93" s="119">
        <v>-111270</v>
      </c>
      <c r="E93" s="165"/>
      <c r="F93" s="119">
        <v>1187</v>
      </c>
      <c r="G93" s="102"/>
      <c r="H93" s="119">
        <v>8114</v>
      </c>
      <c r="I93" s="119">
        <v>16766</v>
      </c>
      <c r="J93" s="109"/>
      <c r="K93" s="119">
        <v>1349</v>
      </c>
      <c r="L93" s="119">
        <v>342</v>
      </c>
      <c r="M93" s="102">
        <v>0</v>
      </c>
      <c r="N93" s="119">
        <v>1519</v>
      </c>
      <c r="O93" s="109"/>
      <c r="P93" s="119">
        <v>6735</v>
      </c>
      <c r="Q93" s="119">
        <v>10087</v>
      </c>
      <c r="R93" s="119">
        <v>16822</v>
      </c>
      <c r="S93" s="102"/>
      <c r="T93" s="119">
        <v>-88383</v>
      </c>
      <c r="U93" s="119">
        <v>-130503</v>
      </c>
    </row>
    <row r="94" spans="1:21">
      <c r="A94" s="137" t="s">
        <v>109</v>
      </c>
      <c r="B94" s="118">
        <v>1.2141000000000001E-3</v>
      </c>
      <c r="C94" s="118">
        <v>1.2212E-3</v>
      </c>
      <c r="D94" s="119">
        <v>-23327</v>
      </c>
      <c r="E94" s="165"/>
      <c r="F94" s="119">
        <v>249</v>
      </c>
      <c r="G94" s="102"/>
      <c r="H94" s="119">
        <v>1701</v>
      </c>
      <c r="I94" s="119">
        <v>11745</v>
      </c>
      <c r="J94" s="109"/>
      <c r="K94" s="119">
        <v>283</v>
      </c>
      <c r="L94" s="119">
        <v>72</v>
      </c>
      <c r="M94" s="102">
        <v>0</v>
      </c>
      <c r="N94" s="119">
        <v>0</v>
      </c>
      <c r="O94" s="109"/>
      <c r="P94" s="119">
        <v>1412</v>
      </c>
      <c r="Q94" s="119">
        <v>11699</v>
      </c>
      <c r="R94" s="119">
        <v>13111</v>
      </c>
      <c r="S94" s="102"/>
      <c r="T94" s="119">
        <v>-18528</v>
      </c>
      <c r="U94" s="119">
        <v>-27359</v>
      </c>
    </row>
    <row r="95" spans="1:21">
      <c r="A95" s="137" t="s">
        <v>110</v>
      </c>
      <c r="B95" s="118">
        <v>4.0835999999999997E-3</v>
      </c>
      <c r="C95" s="118">
        <v>3.8666999999999998E-3</v>
      </c>
      <c r="D95" s="119">
        <v>-78458</v>
      </c>
      <c r="E95" s="165"/>
      <c r="F95" s="119">
        <v>837</v>
      </c>
      <c r="G95" s="102"/>
      <c r="H95" s="119">
        <v>5721</v>
      </c>
      <c r="I95" s="119">
        <v>701</v>
      </c>
      <c r="J95" s="109"/>
      <c r="K95" s="119">
        <v>951</v>
      </c>
      <c r="L95" s="119">
        <v>241</v>
      </c>
      <c r="M95" s="102">
        <v>0</v>
      </c>
      <c r="N95" s="119">
        <v>4482</v>
      </c>
      <c r="O95" s="109"/>
      <c r="P95" s="119">
        <v>4749</v>
      </c>
      <c r="Q95" s="119">
        <v>-2299</v>
      </c>
      <c r="R95" s="119">
        <v>2450</v>
      </c>
      <c r="S95" s="102"/>
      <c r="T95" s="119">
        <v>-62320</v>
      </c>
      <c r="U95" s="119">
        <v>-92020</v>
      </c>
    </row>
    <row r="96" spans="1:21">
      <c r="A96" s="137" t="s">
        <v>111</v>
      </c>
      <c r="B96" s="118">
        <v>2.5260000000000001E-4</v>
      </c>
      <c r="C96" s="118">
        <v>3.0610000000000001E-4</v>
      </c>
      <c r="D96" s="119">
        <v>-4853</v>
      </c>
      <c r="E96" s="165"/>
      <c r="F96" s="119">
        <v>52</v>
      </c>
      <c r="G96" s="102"/>
      <c r="H96" s="119">
        <v>354</v>
      </c>
      <c r="I96" s="119">
        <v>818</v>
      </c>
      <c r="J96" s="109"/>
      <c r="K96" s="119">
        <v>59</v>
      </c>
      <c r="L96" s="119">
        <v>15</v>
      </c>
      <c r="M96" s="102">
        <v>0</v>
      </c>
      <c r="N96" s="119">
        <v>33</v>
      </c>
      <c r="O96" s="109"/>
      <c r="P96" s="119">
        <v>294</v>
      </c>
      <c r="Q96" s="119">
        <v>419</v>
      </c>
      <c r="R96" s="119">
        <v>713</v>
      </c>
      <c r="S96" s="102"/>
      <c r="T96" s="119">
        <v>-3855</v>
      </c>
      <c r="U96" s="119">
        <v>-5692</v>
      </c>
    </row>
    <row r="97" spans="1:21">
      <c r="A97" s="137" t="s">
        <v>112</v>
      </c>
      <c r="B97" s="118">
        <v>3.0190999999999999E-2</v>
      </c>
      <c r="C97" s="118">
        <v>2.8127200000000002E-2</v>
      </c>
      <c r="D97" s="119">
        <v>-580060</v>
      </c>
      <c r="E97" s="165"/>
      <c r="F97" s="119">
        <v>6189</v>
      </c>
      <c r="G97" s="102"/>
      <c r="H97" s="119">
        <v>42298</v>
      </c>
      <c r="I97" s="119">
        <v>8458</v>
      </c>
      <c r="J97" s="109"/>
      <c r="K97" s="119">
        <v>7035</v>
      </c>
      <c r="L97" s="119">
        <v>1781</v>
      </c>
      <c r="M97" s="102">
        <v>0</v>
      </c>
      <c r="N97" s="119">
        <v>58939</v>
      </c>
      <c r="O97" s="109"/>
      <c r="P97" s="119">
        <v>35112</v>
      </c>
      <c r="Q97" s="119">
        <v>-36385</v>
      </c>
      <c r="R97" s="119">
        <v>-1273</v>
      </c>
      <c r="S97" s="102"/>
      <c r="T97" s="119">
        <v>-460745</v>
      </c>
      <c r="U97" s="119">
        <v>-680324</v>
      </c>
    </row>
    <row r="98" spans="1:21">
      <c r="A98" s="137" t="s">
        <v>113</v>
      </c>
      <c r="B98" s="118">
        <v>2.7891999999999999E-3</v>
      </c>
      <c r="C98" s="118">
        <v>3.3375000000000002E-3</v>
      </c>
      <c r="D98" s="119">
        <v>-53589</v>
      </c>
      <c r="E98" s="165"/>
      <c r="F98" s="119">
        <v>572</v>
      </c>
      <c r="G98" s="102"/>
      <c r="H98" s="119">
        <v>3908</v>
      </c>
      <c r="I98" s="119">
        <v>11808</v>
      </c>
      <c r="J98" s="109"/>
      <c r="K98" s="119">
        <v>650</v>
      </c>
      <c r="L98" s="119">
        <v>165</v>
      </c>
      <c r="M98" s="102">
        <v>0</v>
      </c>
      <c r="N98" s="119">
        <v>3629</v>
      </c>
      <c r="O98" s="109"/>
      <c r="P98" s="119">
        <v>3244</v>
      </c>
      <c r="Q98" s="119">
        <v>4433</v>
      </c>
      <c r="R98" s="119">
        <v>7677</v>
      </c>
      <c r="S98" s="102"/>
      <c r="T98" s="119">
        <v>-42566</v>
      </c>
      <c r="U98" s="119">
        <v>-62852</v>
      </c>
    </row>
    <row r="99" spans="1:21">
      <c r="A99" s="137" t="s">
        <v>114</v>
      </c>
      <c r="B99" s="118">
        <v>0.1192551</v>
      </c>
      <c r="C99" s="118">
        <v>0.11755109999999999</v>
      </c>
      <c r="D99" s="119">
        <v>-2291248</v>
      </c>
      <c r="E99" s="165"/>
      <c r="F99" s="119">
        <v>24447</v>
      </c>
      <c r="G99" s="102"/>
      <c r="H99" s="119">
        <v>167076</v>
      </c>
      <c r="I99" s="119">
        <v>132175</v>
      </c>
      <c r="J99" s="109"/>
      <c r="K99" s="119">
        <v>27786</v>
      </c>
      <c r="L99" s="119">
        <v>7036</v>
      </c>
      <c r="M99" s="102">
        <v>0</v>
      </c>
      <c r="N99" s="119">
        <v>152478</v>
      </c>
      <c r="O99" s="109"/>
      <c r="P99" s="119">
        <v>138694</v>
      </c>
      <c r="Q99" s="119">
        <v>-8664</v>
      </c>
      <c r="R99" s="119">
        <v>130030</v>
      </c>
      <c r="S99" s="102"/>
      <c r="T99" s="119">
        <v>-1819952</v>
      </c>
      <c r="U99" s="119">
        <v>-2687294</v>
      </c>
    </row>
    <row r="100" spans="1:21">
      <c r="A100" s="137" t="s">
        <v>115</v>
      </c>
      <c r="B100" s="118">
        <v>1.5487000000000001E-3</v>
      </c>
      <c r="C100" s="118">
        <v>1.4002999999999999E-3</v>
      </c>
      <c r="D100" s="119">
        <v>-29755</v>
      </c>
      <c r="E100" s="165"/>
      <c r="F100" s="119">
        <v>317</v>
      </c>
      <c r="G100" s="102"/>
      <c r="H100" s="119">
        <v>2170</v>
      </c>
      <c r="I100" s="119">
        <v>234</v>
      </c>
      <c r="J100" s="109"/>
      <c r="K100" s="119">
        <v>361</v>
      </c>
      <c r="L100" s="119">
        <v>91</v>
      </c>
      <c r="M100" s="102">
        <v>0</v>
      </c>
      <c r="N100" s="119">
        <v>2027</v>
      </c>
      <c r="O100" s="109"/>
      <c r="P100" s="119">
        <v>1801</v>
      </c>
      <c r="Q100" s="119">
        <v>-778</v>
      </c>
      <c r="R100" s="119">
        <v>1023</v>
      </c>
      <c r="S100" s="102"/>
      <c r="T100" s="119">
        <v>-23635</v>
      </c>
      <c r="U100" s="119">
        <v>-34898</v>
      </c>
    </row>
    <row r="101" spans="1:21">
      <c r="A101" s="137" t="s">
        <v>116</v>
      </c>
      <c r="B101" s="118">
        <v>7.4209999999999999E-4</v>
      </c>
      <c r="C101" s="118">
        <v>7.8390000000000003E-4</v>
      </c>
      <c r="D101" s="119">
        <v>-14258</v>
      </c>
      <c r="E101" s="165"/>
      <c r="F101" s="119">
        <v>152</v>
      </c>
      <c r="G101" s="102"/>
      <c r="H101" s="119">
        <v>1040</v>
      </c>
      <c r="I101" s="119">
        <v>1152</v>
      </c>
      <c r="J101" s="109"/>
      <c r="K101" s="119">
        <v>173</v>
      </c>
      <c r="L101" s="119">
        <v>44</v>
      </c>
      <c r="M101" s="102">
        <v>0</v>
      </c>
      <c r="N101" s="119">
        <v>307</v>
      </c>
      <c r="O101" s="109"/>
      <c r="P101" s="119">
        <v>863</v>
      </c>
      <c r="Q101" s="119">
        <v>561</v>
      </c>
      <c r="R101" s="119">
        <v>1424</v>
      </c>
      <c r="S101" s="102"/>
      <c r="T101" s="119">
        <v>-11325</v>
      </c>
      <c r="U101" s="119">
        <v>-16722</v>
      </c>
    </row>
    <row r="102" spans="1:21">
      <c r="A102" s="137" t="s">
        <v>117</v>
      </c>
      <c r="B102" s="118">
        <v>6.7590000000000003E-3</v>
      </c>
      <c r="C102" s="118">
        <v>6.2201000000000001E-3</v>
      </c>
      <c r="D102" s="119">
        <v>-129861</v>
      </c>
      <c r="E102" s="165"/>
      <c r="F102" s="119">
        <v>1386</v>
      </c>
      <c r="G102" s="102"/>
      <c r="H102" s="119">
        <v>9469</v>
      </c>
      <c r="I102" s="119">
        <v>2545</v>
      </c>
      <c r="J102" s="109"/>
      <c r="K102" s="119">
        <v>1575</v>
      </c>
      <c r="L102" s="119">
        <v>399</v>
      </c>
      <c r="M102" s="102">
        <v>0</v>
      </c>
      <c r="N102" s="119">
        <v>11060</v>
      </c>
      <c r="O102" s="109"/>
      <c r="P102" s="119">
        <v>7861</v>
      </c>
      <c r="Q102" s="119">
        <v>-4834</v>
      </c>
      <c r="R102" s="119">
        <v>3027</v>
      </c>
      <c r="S102" s="102"/>
      <c r="T102" s="119">
        <v>-103149</v>
      </c>
      <c r="U102" s="119">
        <v>-152307</v>
      </c>
    </row>
    <row r="103" spans="1:21">
      <c r="A103" s="137" t="s">
        <v>118</v>
      </c>
      <c r="B103" s="118">
        <v>8.1834999999999998E-3</v>
      </c>
      <c r="C103" s="118">
        <v>9.0223000000000005E-3</v>
      </c>
      <c r="D103" s="119">
        <v>-157230</v>
      </c>
      <c r="E103" s="165"/>
      <c r="F103" s="119">
        <v>1678</v>
      </c>
      <c r="G103" s="102"/>
      <c r="H103" s="119">
        <v>11465</v>
      </c>
      <c r="I103" s="119">
        <v>17570</v>
      </c>
      <c r="J103" s="109"/>
      <c r="K103" s="119">
        <v>1907</v>
      </c>
      <c r="L103" s="119">
        <v>483</v>
      </c>
      <c r="M103" s="102">
        <v>0</v>
      </c>
      <c r="N103" s="119">
        <v>4735</v>
      </c>
      <c r="O103" s="109"/>
      <c r="P103" s="119">
        <v>9517</v>
      </c>
      <c r="Q103" s="119">
        <v>7104</v>
      </c>
      <c r="R103" s="119">
        <v>16621</v>
      </c>
      <c r="S103" s="102"/>
      <c r="T103" s="119">
        <v>-124888</v>
      </c>
      <c r="U103" s="119">
        <v>-184407</v>
      </c>
    </row>
    <row r="104" spans="1:21">
      <c r="A104" s="137" t="s">
        <v>119</v>
      </c>
      <c r="B104" s="118">
        <v>5.1427E-3</v>
      </c>
      <c r="C104" s="118">
        <v>5.0927000000000004E-3</v>
      </c>
      <c r="D104" s="119">
        <v>-98807</v>
      </c>
      <c r="E104" s="165"/>
      <c r="F104" s="119">
        <v>1054</v>
      </c>
      <c r="G104" s="102"/>
      <c r="H104" s="119">
        <v>7205</v>
      </c>
      <c r="I104" s="119">
        <v>4465</v>
      </c>
      <c r="J104" s="109"/>
      <c r="K104" s="119">
        <v>1198</v>
      </c>
      <c r="L104" s="119">
        <v>303</v>
      </c>
      <c r="M104" s="102">
        <v>0</v>
      </c>
      <c r="N104" s="119">
        <v>683</v>
      </c>
      <c r="O104" s="109"/>
      <c r="P104" s="119">
        <v>5981</v>
      </c>
      <c r="Q104" s="119">
        <v>4124</v>
      </c>
      <c r="R104" s="119">
        <v>10105</v>
      </c>
      <c r="S104" s="102"/>
      <c r="T104" s="119">
        <v>-78483</v>
      </c>
      <c r="U104" s="119">
        <v>-115886</v>
      </c>
    </row>
    <row r="105" spans="1:21">
      <c r="A105" s="137" t="s">
        <v>120</v>
      </c>
      <c r="B105" s="118">
        <v>5.6572999999999997E-3</v>
      </c>
      <c r="C105" s="118">
        <v>6.2757999999999998E-3</v>
      </c>
      <c r="D105" s="119">
        <v>-108694</v>
      </c>
      <c r="E105" s="165"/>
      <c r="F105" s="119">
        <v>1160</v>
      </c>
      <c r="G105" s="102"/>
      <c r="H105" s="119">
        <v>7926</v>
      </c>
      <c r="I105" s="119">
        <v>9618</v>
      </c>
      <c r="J105" s="109"/>
      <c r="K105" s="119">
        <v>1318</v>
      </c>
      <c r="L105" s="119">
        <v>334</v>
      </c>
      <c r="M105" s="102">
        <v>0</v>
      </c>
      <c r="N105" s="119">
        <v>13100</v>
      </c>
      <c r="O105" s="109"/>
      <c r="P105" s="119">
        <v>6579</v>
      </c>
      <c r="Q105" s="119">
        <v>-7705</v>
      </c>
      <c r="R105" s="119">
        <v>-1126</v>
      </c>
      <c r="S105" s="102"/>
      <c r="T105" s="119">
        <v>-86336</v>
      </c>
      <c r="U105" s="119">
        <v>-127482</v>
      </c>
    </row>
    <row r="106" spans="1:21">
      <c r="A106" s="137" t="s">
        <v>121</v>
      </c>
      <c r="B106" s="118">
        <v>2.6966E-3</v>
      </c>
      <c r="C106" s="118">
        <v>2.9585000000000002E-3</v>
      </c>
      <c r="D106" s="119">
        <v>-51810</v>
      </c>
      <c r="E106" s="165"/>
      <c r="F106" s="119">
        <v>553</v>
      </c>
      <c r="G106" s="102"/>
      <c r="H106" s="119">
        <v>3778</v>
      </c>
      <c r="I106" s="119">
        <v>4813</v>
      </c>
      <c r="J106" s="109"/>
      <c r="K106" s="119">
        <v>628</v>
      </c>
      <c r="L106" s="119">
        <v>159</v>
      </c>
      <c r="M106" s="102">
        <v>0</v>
      </c>
      <c r="N106" s="119">
        <v>1346</v>
      </c>
      <c r="O106" s="109"/>
      <c r="P106" s="119">
        <v>3136</v>
      </c>
      <c r="Q106" s="119">
        <v>1676</v>
      </c>
      <c r="R106" s="119">
        <v>4812</v>
      </c>
      <c r="S106" s="102"/>
      <c r="T106" s="119">
        <v>-41153</v>
      </c>
      <c r="U106" s="119">
        <v>-60765</v>
      </c>
    </row>
    <row r="107" spans="1:21">
      <c r="A107" s="137" t="s">
        <v>122</v>
      </c>
      <c r="B107" s="118">
        <v>1.8473000000000001E-3</v>
      </c>
      <c r="C107" s="118">
        <v>1.7472E-3</v>
      </c>
      <c r="D107" s="119">
        <v>-35492</v>
      </c>
      <c r="E107" s="165"/>
      <c r="F107" s="119">
        <v>379</v>
      </c>
      <c r="G107" s="102"/>
      <c r="H107" s="119">
        <v>2588</v>
      </c>
      <c r="I107" s="119">
        <v>1390</v>
      </c>
      <c r="J107" s="109"/>
      <c r="K107" s="119">
        <v>430</v>
      </c>
      <c r="L107" s="119">
        <v>109</v>
      </c>
      <c r="M107" s="102">
        <v>0</v>
      </c>
      <c r="N107" s="119">
        <v>2128</v>
      </c>
      <c r="O107" s="109"/>
      <c r="P107" s="119">
        <v>2148</v>
      </c>
      <c r="Q107" s="119">
        <v>-53</v>
      </c>
      <c r="R107" s="119">
        <v>2095</v>
      </c>
      <c r="S107" s="102"/>
      <c r="T107" s="119">
        <v>-28192</v>
      </c>
      <c r="U107" s="119">
        <v>-41627</v>
      </c>
    </row>
    <row r="108" spans="1:21">
      <c r="A108" s="107"/>
      <c r="B108" s="116"/>
      <c r="C108" s="116"/>
      <c r="D108" s="1"/>
      <c r="E108" s="109"/>
      <c r="F108" s="110"/>
      <c r="G108" s="110"/>
      <c r="H108" s="110"/>
      <c r="I108" s="109"/>
      <c r="J108" s="109"/>
      <c r="K108" s="110"/>
      <c r="L108" s="110"/>
      <c r="M108" s="110"/>
      <c r="N108" s="109"/>
      <c r="O108" s="109"/>
      <c r="P108" s="102" t="s">
        <v>212</v>
      </c>
      <c r="Q108" s="102" t="s">
        <v>212</v>
      </c>
      <c r="R108" s="102" t="s">
        <v>212</v>
      </c>
      <c r="S108" s="102"/>
    </row>
    <row r="109" spans="1:21">
      <c r="B109" s="117"/>
      <c r="C109" s="113"/>
      <c r="D109" s="114"/>
      <c r="F109" s="1"/>
      <c r="G109" s="1"/>
      <c r="H109" s="1"/>
      <c r="I109" s="1"/>
      <c r="K109" s="1"/>
      <c r="L109" s="1"/>
      <c r="M109" s="1"/>
      <c r="N109" s="1"/>
      <c r="P109" s="177"/>
      <c r="Q109" s="177"/>
      <c r="R109" s="177"/>
    </row>
    <row r="110" spans="1:21">
      <c r="A110" s="112"/>
      <c r="D110" s="111"/>
      <c r="E110" s="115"/>
      <c r="F110" s="114"/>
      <c r="G110" s="114"/>
      <c r="H110" s="114"/>
      <c r="I110" s="114"/>
      <c r="J110" s="115"/>
      <c r="K110" s="114"/>
      <c r="L110" s="114"/>
      <c r="M110" s="114"/>
      <c r="N110" s="114"/>
      <c r="O110" s="115"/>
      <c r="P110" s="114"/>
      <c r="Q110" s="114"/>
      <c r="R110" s="114"/>
      <c r="S110" s="114"/>
    </row>
    <row r="111" spans="1:21">
      <c r="D111" s="111"/>
      <c r="F111" s="111"/>
      <c r="G111" s="111"/>
      <c r="H111" s="111"/>
      <c r="I111" s="111"/>
      <c r="J111" s="111"/>
      <c r="K111" s="111"/>
      <c r="L111" s="111"/>
      <c r="M111" s="111"/>
      <c r="N111" s="111"/>
      <c r="P111" s="111"/>
      <c r="R111" s="111"/>
      <c r="S111" s="111"/>
    </row>
    <row r="121" spans="1:1" s="140" customFormat="1">
      <c r="A121" s="140" t="s">
        <v>279</v>
      </c>
    </row>
  </sheetData>
  <sheetProtection algorithmName="SHA-512" hashValue="fQVS5Vrd0pKcWmYGnU0HfJBr+nDF8Weq/8paA09yH6UUJyhLeeP0e0uQncJ/ukqrqMaz+vwTcyRdXFllzTcCXw==" saltValue="L/9uyYmL9aHgZlOFQPP8/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A69D4-37A8-4AEE-B0A2-A5CA9DA88C4A}">
  <dimension ref="A1:Y121"/>
  <sheetViews>
    <sheetView workbookViewId="0">
      <pane xSplit="1" ySplit="6" topLeftCell="B7" activePane="bottomRight" state="frozen"/>
      <selection activeCell="G50" activeCellId="1" sqref="C8 G50"/>
      <selection pane="topRight" activeCell="G50" activeCellId="1" sqref="C8 G50"/>
      <selection pane="bottomLeft" activeCell="G50" activeCellId="1" sqref="C8 G50"/>
      <selection pane="bottomRight"/>
    </sheetView>
  </sheetViews>
  <sheetFormatPr defaultRowHeight="15"/>
  <cols>
    <col min="1" max="1" width="30.85546875" style="101" customWidth="1"/>
    <col min="2" max="2" width="12.140625" style="101" customWidth="1"/>
    <col min="3" max="3" width="14.42578125" style="101" customWidth="1"/>
    <col min="4" max="4" width="16" style="101" bestFit="1" customWidth="1"/>
    <col min="5" max="5" width="3.42578125" style="101" customWidth="1"/>
    <col min="6" max="6" width="16.28515625" style="101" customWidth="1"/>
    <col min="7" max="7" width="15.7109375" style="101" customWidth="1"/>
    <col min="8" max="8" width="13.7109375" style="101" customWidth="1"/>
    <col min="9" max="9" width="14.85546875" style="101" customWidth="1"/>
    <col min="10" max="10" width="3.28515625" style="101" customWidth="1"/>
    <col min="11" max="11" width="18.28515625" style="101" customWidth="1"/>
    <col min="12" max="12" width="15.7109375" style="101" customWidth="1"/>
    <col min="13" max="13" width="14" style="101" bestFit="1" customWidth="1"/>
    <col min="14" max="14" width="15.7109375" style="101" customWidth="1"/>
    <col min="15" max="15" width="3.28515625" style="101" customWidth="1"/>
    <col min="16" max="16" width="14.140625" style="101" customWidth="1"/>
    <col min="17" max="17" width="19.140625" style="101" customWidth="1"/>
    <col min="18" max="18" width="12.85546875" style="101" customWidth="1"/>
    <col min="19" max="19" width="2.7109375" style="101" customWidth="1"/>
    <col min="20" max="21" width="15" style="101" bestFit="1" customWidth="1"/>
    <col min="22" max="24" width="9.140625" style="101"/>
    <col min="25" max="25" width="13.42578125" style="101" bestFit="1" customWidth="1"/>
    <col min="26" max="16384" width="9.140625" style="101"/>
  </cols>
  <sheetData>
    <row r="1" spans="1:25">
      <c r="A1" s="164" t="str">
        <f>+'Changes to Update Template '!C20</f>
        <v>Measurement date 6/30/2022</v>
      </c>
      <c r="B1" s="163">
        <f>+B2-B3</f>
        <v>0</v>
      </c>
      <c r="C1" s="163">
        <f>+C2-C3</f>
        <v>0</v>
      </c>
      <c r="D1" s="166">
        <f>+D2-D3</f>
        <v>0</v>
      </c>
      <c r="E1" s="103"/>
      <c r="F1" s="166">
        <f t="shared" ref="F1:I1" si="0">+F2-F3</f>
        <v>0</v>
      </c>
      <c r="G1" s="166">
        <f t="shared" si="0"/>
        <v>0</v>
      </c>
      <c r="H1" s="166">
        <f t="shared" si="0"/>
        <v>0</v>
      </c>
      <c r="I1" s="166">
        <f t="shared" si="0"/>
        <v>0</v>
      </c>
      <c r="J1" s="103"/>
      <c r="K1" s="166">
        <f t="shared" ref="K1:U1" si="1">+K2-K3</f>
        <v>0</v>
      </c>
      <c r="L1" s="166">
        <f t="shared" si="1"/>
        <v>0</v>
      </c>
      <c r="M1" s="166">
        <f t="shared" si="1"/>
        <v>0</v>
      </c>
      <c r="N1" s="166">
        <f t="shared" si="1"/>
        <v>0</v>
      </c>
      <c r="O1" s="103"/>
      <c r="P1" s="166">
        <f t="shared" si="1"/>
        <v>0</v>
      </c>
      <c r="Q1" s="166">
        <f t="shared" si="1"/>
        <v>0</v>
      </c>
      <c r="R1" s="166">
        <f t="shared" si="1"/>
        <v>0</v>
      </c>
      <c r="S1" s="166"/>
      <c r="T1" s="166">
        <f t="shared" si="1"/>
        <v>0</v>
      </c>
      <c r="U1" s="166">
        <f t="shared" si="1"/>
        <v>0</v>
      </c>
    </row>
    <row r="2" spans="1:25">
      <c r="A2" s="164" t="s">
        <v>207</v>
      </c>
      <c r="B2" s="162">
        <f>SUM(B7:B107)</f>
        <v>1</v>
      </c>
      <c r="C2" s="162">
        <f>SUM(C7:C107)</f>
        <v>0.99999999999999978</v>
      </c>
      <c r="D2" s="166">
        <f>SUM(D7:D107)</f>
        <v>-22918001</v>
      </c>
      <c r="E2" s="103"/>
      <c r="F2" s="166">
        <f t="shared" ref="F2:I2" si="2">SUM(F7:F107)</f>
        <v>0</v>
      </c>
      <c r="G2" s="166">
        <f t="shared" si="2"/>
        <v>0</v>
      </c>
      <c r="H2" s="166">
        <f t="shared" si="2"/>
        <v>0</v>
      </c>
      <c r="I2" s="166">
        <f t="shared" si="2"/>
        <v>2473085</v>
      </c>
      <c r="J2" s="103"/>
      <c r="K2" s="166">
        <f t="shared" ref="K2:N2" si="3">SUM(K7:K107)</f>
        <v>467000</v>
      </c>
      <c r="L2" s="166">
        <f t="shared" si="3"/>
        <v>1961001</v>
      </c>
      <c r="M2" s="166">
        <f t="shared" si="3"/>
        <v>0</v>
      </c>
      <c r="N2" s="166">
        <f t="shared" si="3"/>
        <v>2473115</v>
      </c>
      <c r="O2" s="103"/>
      <c r="P2" s="166">
        <f t="shared" ref="P2:R2" si="4">SUM(P7:P107)</f>
        <v>-539997</v>
      </c>
      <c r="Q2" s="166">
        <f t="shared" si="4"/>
        <v>7</v>
      </c>
      <c r="R2" s="166">
        <f t="shared" si="4"/>
        <v>-539990</v>
      </c>
      <c r="S2" s="166"/>
      <c r="T2" s="166">
        <f t="shared" ref="T2:U2" si="5">SUM(T7:T107)</f>
        <v>-19465998</v>
      </c>
      <c r="U2" s="166">
        <f t="shared" si="5"/>
        <v>-25839003</v>
      </c>
    </row>
    <row r="3" spans="1:25">
      <c r="A3" s="176"/>
      <c r="B3" s="162">
        <v>1</v>
      </c>
      <c r="C3" s="162">
        <v>1</v>
      </c>
      <c r="D3" s="177">
        <v>-22918001</v>
      </c>
      <c r="E3" s="103"/>
      <c r="F3" s="177">
        <v>0</v>
      </c>
      <c r="G3" s="177">
        <v>0</v>
      </c>
      <c r="H3" s="177">
        <v>0</v>
      </c>
      <c r="I3" s="177">
        <v>2473085</v>
      </c>
      <c r="J3" s="177">
        <v>0</v>
      </c>
      <c r="K3" s="177">
        <v>467000</v>
      </c>
      <c r="L3" s="177">
        <v>1961001</v>
      </c>
      <c r="M3" s="177">
        <v>0</v>
      </c>
      <c r="N3" s="177">
        <v>2473115</v>
      </c>
      <c r="O3" s="177"/>
      <c r="P3" s="177">
        <v>-539997</v>
      </c>
      <c r="Q3" s="177">
        <v>7</v>
      </c>
      <c r="R3" s="177">
        <v>-539990</v>
      </c>
      <c r="S3" s="177"/>
      <c r="T3" s="179">
        <v>-19465998</v>
      </c>
      <c r="U3" s="179">
        <v>-25839003</v>
      </c>
      <c r="V3" s="178"/>
      <c r="W3" s="9"/>
      <c r="X3" s="179"/>
      <c r="Y3" s="179"/>
    </row>
    <row r="4" spans="1:25">
      <c r="A4" s="103"/>
      <c r="B4" s="162"/>
      <c r="C4" s="162"/>
      <c r="D4" s="166"/>
      <c r="E4" s="103"/>
      <c r="F4" s="103"/>
      <c r="G4" s="103"/>
      <c r="H4" s="103"/>
      <c r="I4" s="103"/>
      <c r="J4" s="103"/>
      <c r="K4" s="103"/>
      <c r="L4" s="103"/>
      <c r="M4" s="103"/>
      <c r="N4" s="103"/>
      <c r="O4" s="103"/>
      <c r="P4" s="103"/>
      <c r="Q4" s="103"/>
      <c r="R4" s="103"/>
      <c r="S4" s="103"/>
    </row>
    <row r="5" spans="1:25">
      <c r="F5" s="104" t="s">
        <v>2</v>
      </c>
      <c r="G5" s="104"/>
      <c r="H5" s="104"/>
      <c r="I5" s="104"/>
      <c r="K5" s="104" t="s">
        <v>3</v>
      </c>
      <c r="L5" s="104"/>
      <c r="M5" s="104"/>
      <c r="N5" s="104"/>
      <c r="P5" s="104" t="s">
        <v>4</v>
      </c>
      <c r="Q5" s="104"/>
      <c r="R5" s="104"/>
      <c r="S5" s="121" t="s">
        <v>208</v>
      </c>
    </row>
    <row r="6" spans="1:25" ht="157.5" customHeight="1">
      <c r="A6" s="106" t="s">
        <v>171</v>
      </c>
      <c r="B6" s="106" t="s">
        <v>151</v>
      </c>
      <c r="C6" s="106" t="s">
        <v>152</v>
      </c>
      <c r="D6" s="106" t="s">
        <v>217</v>
      </c>
      <c r="E6" s="106"/>
      <c r="F6" s="106" t="s">
        <v>5</v>
      </c>
      <c r="G6" s="106" t="s">
        <v>6</v>
      </c>
      <c r="H6" s="106" t="s">
        <v>7</v>
      </c>
      <c r="I6" s="106" t="s">
        <v>8</v>
      </c>
      <c r="J6" s="106"/>
      <c r="K6" s="106" t="s">
        <v>5</v>
      </c>
      <c r="L6" s="106" t="s">
        <v>209</v>
      </c>
      <c r="M6" s="106" t="s">
        <v>7</v>
      </c>
      <c r="N6" s="106" t="s">
        <v>8</v>
      </c>
      <c r="O6" s="106"/>
      <c r="P6" s="106" t="s">
        <v>9</v>
      </c>
      <c r="Q6" s="106" t="s">
        <v>10</v>
      </c>
      <c r="R6" s="106" t="s">
        <v>11</v>
      </c>
      <c r="S6" s="106"/>
      <c r="T6" s="144" t="s">
        <v>210</v>
      </c>
      <c r="U6" s="144" t="s">
        <v>211</v>
      </c>
    </row>
    <row r="7" spans="1:25">
      <c r="A7" s="107" t="s">
        <v>205</v>
      </c>
      <c r="B7" s="122"/>
      <c r="C7" s="122">
        <v>0</v>
      </c>
      <c r="D7" s="122">
        <v>0</v>
      </c>
      <c r="E7" s="122"/>
      <c r="F7" s="122">
        <v>0</v>
      </c>
      <c r="G7" s="122">
        <v>0</v>
      </c>
      <c r="H7" s="122">
        <v>0</v>
      </c>
      <c r="I7" s="122">
        <v>0</v>
      </c>
      <c r="J7" s="122"/>
      <c r="K7" s="122">
        <v>0</v>
      </c>
      <c r="L7" s="122">
        <v>0</v>
      </c>
      <c r="M7" s="122">
        <v>0</v>
      </c>
      <c r="N7" s="122">
        <v>0</v>
      </c>
      <c r="O7" s="122"/>
      <c r="P7" s="122">
        <v>0</v>
      </c>
      <c r="Q7" s="122">
        <v>0</v>
      </c>
      <c r="R7" s="122">
        <v>0</v>
      </c>
      <c r="S7" s="122"/>
    </row>
    <row r="8" spans="1:25">
      <c r="A8" s="137" t="s">
        <v>24</v>
      </c>
      <c r="B8" s="118">
        <v>1.5211300000000001E-2</v>
      </c>
      <c r="C8" s="118">
        <v>1.4237E-2</v>
      </c>
      <c r="D8" s="119">
        <v>-348613</v>
      </c>
      <c r="E8" s="165"/>
      <c r="F8" s="119">
        <v>0</v>
      </c>
      <c r="G8" s="119"/>
      <c r="H8" s="119">
        <v>0</v>
      </c>
      <c r="I8" s="119">
        <v>14702</v>
      </c>
      <c r="J8" s="109"/>
      <c r="K8" s="119">
        <v>7104</v>
      </c>
      <c r="L8" s="119">
        <v>29829</v>
      </c>
      <c r="M8" s="119">
        <v>0</v>
      </c>
      <c r="N8" s="119">
        <v>12336</v>
      </c>
      <c r="O8" s="109"/>
      <c r="P8" s="119">
        <v>-8214</v>
      </c>
      <c r="Q8" s="119">
        <v>-543</v>
      </c>
      <c r="R8" s="119">
        <v>-8757</v>
      </c>
      <c r="S8" s="119"/>
      <c r="T8" s="119">
        <v>-296103</v>
      </c>
      <c r="U8" s="119">
        <v>-393045</v>
      </c>
    </row>
    <row r="9" spans="1:25">
      <c r="A9" s="137" t="s">
        <v>25</v>
      </c>
      <c r="B9" s="118">
        <v>2.6903999999999999E-3</v>
      </c>
      <c r="C9" s="118">
        <v>2.5801999999999999E-3</v>
      </c>
      <c r="D9" s="102">
        <v>-61659</v>
      </c>
      <c r="E9" s="165"/>
      <c r="F9" s="102">
        <v>0</v>
      </c>
      <c r="G9" s="102"/>
      <c r="H9" s="102">
        <v>0</v>
      </c>
      <c r="I9" s="102">
        <v>2625</v>
      </c>
      <c r="J9" s="109"/>
      <c r="K9" s="102">
        <v>1256</v>
      </c>
      <c r="L9" s="102">
        <v>5276</v>
      </c>
      <c r="M9" s="102">
        <v>0</v>
      </c>
      <c r="N9" s="102">
        <v>1395</v>
      </c>
      <c r="O9" s="109"/>
      <c r="P9" s="102">
        <v>-1453</v>
      </c>
      <c r="Q9" s="102">
        <v>29</v>
      </c>
      <c r="R9" s="102">
        <v>-1424</v>
      </c>
      <c r="S9" s="102"/>
      <c r="T9" s="102">
        <v>-52371</v>
      </c>
      <c r="U9" s="102">
        <v>-69517</v>
      </c>
    </row>
    <row r="10" spans="1:25">
      <c r="A10" s="137" t="s">
        <v>26</v>
      </c>
      <c r="B10" s="118">
        <v>1.5268E-3</v>
      </c>
      <c r="C10" s="118">
        <v>1.4319999999999999E-3</v>
      </c>
      <c r="D10" s="102">
        <v>-34991</v>
      </c>
      <c r="E10" s="165"/>
      <c r="F10" s="102">
        <v>0</v>
      </c>
      <c r="G10" s="102"/>
      <c r="H10" s="102">
        <v>0</v>
      </c>
      <c r="I10" s="102">
        <v>662</v>
      </c>
      <c r="J10" s="109"/>
      <c r="K10" s="102">
        <v>713</v>
      </c>
      <c r="L10" s="102">
        <v>2994</v>
      </c>
      <c r="M10" s="102">
        <v>0</v>
      </c>
      <c r="N10" s="102">
        <v>1199</v>
      </c>
      <c r="O10" s="109"/>
      <c r="P10" s="102">
        <v>-824</v>
      </c>
      <c r="Q10" s="102">
        <v>-503</v>
      </c>
      <c r="R10" s="102">
        <v>-1327</v>
      </c>
      <c r="S10" s="102"/>
      <c r="T10" s="102">
        <v>-29721</v>
      </c>
      <c r="U10" s="102">
        <v>-39451</v>
      </c>
    </row>
    <row r="11" spans="1:25">
      <c r="A11" s="137" t="s">
        <v>27</v>
      </c>
      <c r="B11" s="118">
        <v>1.5845E-3</v>
      </c>
      <c r="C11" s="118">
        <v>1.5166999999999999E-3</v>
      </c>
      <c r="D11" s="102">
        <v>-36314</v>
      </c>
      <c r="E11" s="165"/>
      <c r="F11" s="102">
        <v>0</v>
      </c>
      <c r="G11" s="102"/>
      <c r="H11" s="102">
        <v>0</v>
      </c>
      <c r="I11" s="102">
        <v>2073</v>
      </c>
      <c r="J11" s="109"/>
      <c r="K11" s="102">
        <v>740</v>
      </c>
      <c r="L11" s="102">
        <v>3107</v>
      </c>
      <c r="M11" s="102">
        <v>0</v>
      </c>
      <c r="N11" s="102">
        <v>859</v>
      </c>
      <c r="O11" s="109"/>
      <c r="P11" s="102">
        <v>-856</v>
      </c>
      <c r="Q11" s="102">
        <v>248</v>
      </c>
      <c r="R11" s="102">
        <v>-608</v>
      </c>
      <c r="S11" s="102"/>
      <c r="T11" s="102">
        <v>-30844</v>
      </c>
      <c r="U11" s="102">
        <v>-40942</v>
      </c>
    </row>
    <row r="12" spans="1:25">
      <c r="A12" s="137" t="s">
        <v>28</v>
      </c>
      <c r="B12" s="118">
        <v>3.3084E-3</v>
      </c>
      <c r="C12" s="118">
        <v>2.9805999999999999E-3</v>
      </c>
      <c r="D12" s="102">
        <v>-75822</v>
      </c>
      <c r="E12" s="165"/>
      <c r="F12" s="102">
        <v>0</v>
      </c>
      <c r="G12" s="102"/>
      <c r="H12" s="102">
        <v>0</v>
      </c>
      <c r="I12" s="102">
        <v>4754</v>
      </c>
      <c r="J12" s="109"/>
      <c r="K12" s="102">
        <v>1545</v>
      </c>
      <c r="L12" s="102">
        <v>6488</v>
      </c>
      <c r="M12" s="102">
        <v>0</v>
      </c>
      <c r="N12" s="102">
        <v>4150</v>
      </c>
      <c r="O12" s="109"/>
      <c r="P12" s="102">
        <v>-1787</v>
      </c>
      <c r="Q12" s="102">
        <v>33</v>
      </c>
      <c r="R12" s="102">
        <v>-1754</v>
      </c>
      <c r="S12" s="102"/>
      <c r="T12" s="102">
        <v>-64401</v>
      </c>
      <c r="U12" s="102">
        <v>-85486</v>
      </c>
    </row>
    <row r="13" spans="1:25">
      <c r="A13" s="137" t="s">
        <v>29</v>
      </c>
      <c r="B13" s="118">
        <v>3.4983000000000002E-3</v>
      </c>
      <c r="C13" s="118">
        <v>2.875E-3</v>
      </c>
      <c r="D13" s="102">
        <v>-80174</v>
      </c>
      <c r="E13" s="165"/>
      <c r="F13" s="102">
        <v>0</v>
      </c>
      <c r="G13" s="102"/>
      <c r="H13" s="102">
        <v>0</v>
      </c>
      <c r="I13" s="102">
        <v>12291</v>
      </c>
      <c r="J13" s="109"/>
      <c r="K13" s="102">
        <v>1634</v>
      </c>
      <c r="L13" s="102">
        <v>6860</v>
      </c>
      <c r="M13" s="102">
        <v>0</v>
      </c>
      <c r="N13" s="102">
        <v>7892</v>
      </c>
      <c r="O13" s="109"/>
      <c r="P13" s="102">
        <v>-1889</v>
      </c>
      <c r="Q13" s="102">
        <v>-6571</v>
      </c>
      <c r="R13" s="102">
        <v>-8460</v>
      </c>
      <c r="S13" s="102"/>
      <c r="T13" s="102">
        <v>-68098</v>
      </c>
      <c r="U13" s="102">
        <v>-90393</v>
      </c>
    </row>
    <row r="14" spans="1:25">
      <c r="A14" s="137" t="s">
        <v>30</v>
      </c>
      <c r="B14" s="118">
        <v>4.0425000000000001E-3</v>
      </c>
      <c r="C14" s="118">
        <v>4.0492999999999996E-3</v>
      </c>
      <c r="D14" s="102">
        <v>-92646</v>
      </c>
      <c r="E14" s="165"/>
      <c r="F14" s="102">
        <v>0</v>
      </c>
      <c r="G14" s="102"/>
      <c r="H14" s="102">
        <v>0</v>
      </c>
      <c r="I14" s="102">
        <v>5321</v>
      </c>
      <c r="J14" s="109"/>
      <c r="K14" s="102">
        <v>1888</v>
      </c>
      <c r="L14" s="102">
        <v>7927</v>
      </c>
      <c r="M14" s="102">
        <v>0</v>
      </c>
      <c r="N14" s="102">
        <v>0</v>
      </c>
      <c r="O14" s="109"/>
      <c r="P14" s="102">
        <v>-2183</v>
      </c>
      <c r="Q14" s="102">
        <v>2389</v>
      </c>
      <c r="R14" s="102">
        <v>206</v>
      </c>
      <c r="S14" s="102"/>
      <c r="T14" s="102">
        <v>-78691</v>
      </c>
      <c r="U14" s="102">
        <v>-104454</v>
      </c>
    </row>
    <row r="15" spans="1:25">
      <c r="A15" s="137" t="s">
        <v>31</v>
      </c>
      <c r="B15" s="118">
        <v>8.7920000000000001E-4</v>
      </c>
      <c r="C15" s="118">
        <v>9.634E-4</v>
      </c>
      <c r="D15" s="102">
        <v>-20150</v>
      </c>
      <c r="E15" s="165"/>
      <c r="F15" s="102">
        <v>0</v>
      </c>
      <c r="G15" s="102"/>
      <c r="H15" s="102">
        <v>0</v>
      </c>
      <c r="I15" s="102">
        <v>3080</v>
      </c>
      <c r="J15" s="109"/>
      <c r="K15" s="102">
        <v>411</v>
      </c>
      <c r="L15" s="102">
        <v>1724</v>
      </c>
      <c r="M15" s="102">
        <v>0</v>
      </c>
      <c r="N15" s="102">
        <v>0</v>
      </c>
      <c r="O15" s="109"/>
      <c r="P15" s="102">
        <v>-475</v>
      </c>
      <c r="Q15" s="102">
        <v>1954</v>
      </c>
      <c r="R15" s="102">
        <v>1479</v>
      </c>
      <c r="S15" s="102"/>
      <c r="T15" s="102">
        <v>-17115</v>
      </c>
      <c r="U15" s="102">
        <v>-22718</v>
      </c>
    </row>
    <row r="16" spans="1:25">
      <c r="A16" s="137" t="s">
        <v>32</v>
      </c>
      <c r="B16" s="118">
        <v>2.1450000000000002E-3</v>
      </c>
      <c r="C16" s="118">
        <v>1.9661000000000001E-3</v>
      </c>
      <c r="D16" s="102">
        <v>-49159</v>
      </c>
      <c r="E16" s="165"/>
      <c r="F16" s="102">
        <v>0</v>
      </c>
      <c r="G16" s="102"/>
      <c r="H16" s="102">
        <v>0</v>
      </c>
      <c r="I16" s="102">
        <v>4814</v>
      </c>
      <c r="J16" s="109"/>
      <c r="K16" s="102">
        <v>1002</v>
      </c>
      <c r="L16" s="102">
        <v>4206</v>
      </c>
      <c r="M16" s="102">
        <v>0</v>
      </c>
      <c r="N16" s="102">
        <v>2265</v>
      </c>
      <c r="O16" s="109"/>
      <c r="P16" s="102">
        <v>-1158</v>
      </c>
      <c r="Q16" s="102">
        <v>1716</v>
      </c>
      <c r="R16" s="102">
        <v>558</v>
      </c>
      <c r="S16" s="102"/>
      <c r="T16" s="102">
        <v>-41755</v>
      </c>
      <c r="U16" s="102">
        <v>-55425</v>
      </c>
    </row>
    <row r="17" spans="1:21">
      <c r="A17" s="137" t="s">
        <v>33</v>
      </c>
      <c r="B17" s="118">
        <v>2.2805300000000001E-2</v>
      </c>
      <c r="C17" s="118">
        <v>1.9396699999999999E-2</v>
      </c>
      <c r="D17" s="102">
        <v>-522652</v>
      </c>
      <c r="E17" s="165"/>
      <c r="F17" s="102">
        <v>0</v>
      </c>
      <c r="G17" s="102"/>
      <c r="H17" s="102">
        <v>0</v>
      </c>
      <c r="I17" s="102">
        <v>55442</v>
      </c>
      <c r="J17" s="109"/>
      <c r="K17" s="102">
        <v>10650</v>
      </c>
      <c r="L17" s="102">
        <v>44721</v>
      </c>
      <c r="M17" s="102">
        <v>0</v>
      </c>
      <c r="N17" s="102">
        <v>43157</v>
      </c>
      <c r="O17" s="109"/>
      <c r="P17" s="102">
        <v>-12315</v>
      </c>
      <c r="Q17" s="102">
        <v>-17116</v>
      </c>
      <c r="R17" s="102">
        <v>-29431</v>
      </c>
      <c r="S17" s="102"/>
      <c r="T17" s="102">
        <v>-443928</v>
      </c>
      <c r="U17" s="102">
        <v>-589266</v>
      </c>
    </row>
    <row r="18" spans="1:21">
      <c r="A18" s="137" t="s">
        <v>34</v>
      </c>
      <c r="B18" s="118">
        <v>3.09187E-2</v>
      </c>
      <c r="C18" s="118">
        <v>2.89296E-2</v>
      </c>
      <c r="D18" s="102">
        <v>-708595</v>
      </c>
      <c r="E18" s="165"/>
      <c r="F18" s="102">
        <v>0</v>
      </c>
      <c r="G18" s="102"/>
      <c r="H18" s="102">
        <v>0</v>
      </c>
      <c r="I18" s="102">
        <v>27694</v>
      </c>
      <c r="J18" s="109"/>
      <c r="K18" s="102">
        <v>14439</v>
      </c>
      <c r="L18" s="102">
        <v>60632</v>
      </c>
      <c r="M18" s="102">
        <v>0</v>
      </c>
      <c r="N18" s="102">
        <v>25185</v>
      </c>
      <c r="O18" s="109"/>
      <c r="P18" s="102">
        <v>-16696</v>
      </c>
      <c r="Q18" s="102">
        <v>25483</v>
      </c>
      <c r="R18" s="102">
        <v>8787</v>
      </c>
      <c r="S18" s="102"/>
      <c r="T18" s="102">
        <v>-601863</v>
      </c>
      <c r="U18" s="102">
        <v>-798908</v>
      </c>
    </row>
    <row r="19" spans="1:21">
      <c r="A19" s="137" t="s">
        <v>35</v>
      </c>
      <c r="B19" s="118">
        <v>6.3645999999999998E-3</v>
      </c>
      <c r="C19" s="118">
        <v>8.5412000000000005E-3</v>
      </c>
      <c r="D19" s="102">
        <v>-145864</v>
      </c>
      <c r="E19" s="165"/>
      <c r="F19" s="102">
        <v>0</v>
      </c>
      <c r="G19" s="102"/>
      <c r="H19" s="102">
        <v>0</v>
      </c>
      <c r="I19" s="102">
        <v>70924</v>
      </c>
      <c r="J19" s="109"/>
      <c r="K19" s="102">
        <v>2972</v>
      </c>
      <c r="L19" s="102">
        <v>12481</v>
      </c>
      <c r="M19" s="102">
        <v>0</v>
      </c>
      <c r="N19" s="102">
        <v>0</v>
      </c>
      <c r="O19" s="109"/>
      <c r="P19" s="102">
        <v>-3437</v>
      </c>
      <c r="Q19" s="102">
        <v>21241</v>
      </c>
      <c r="R19" s="102">
        <v>17804</v>
      </c>
      <c r="S19" s="102"/>
      <c r="T19" s="102">
        <v>-123893</v>
      </c>
      <c r="U19" s="102">
        <v>-164455</v>
      </c>
    </row>
    <row r="20" spans="1:21">
      <c r="A20" s="137" t="s">
        <v>36</v>
      </c>
      <c r="B20" s="118">
        <v>2.2529899999999999E-2</v>
      </c>
      <c r="C20" s="118">
        <v>2.0715899999999999E-2</v>
      </c>
      <c r="D20" s="102">
        <v>-516340</v>
      </c>
      <c r="E20" s="165"/>
      <c r="F20" s="102">
        <v>0</v>
      </c>
      <c r="G20" s="102"/>
      <c r="H20" s="102">
        <v>0</v>
      </c>
      <c r="I20" s="102">
        <v>20231</v>
      </c>
      <c r="J20" s="109"/>
      <c r="K20" s="102">
        <v>10521</v>
      </c>
      <c r="L20" s="102">
        <v>44181</v>
      </c>
      <c r="M20" s="102">
        <v>0</v>
      </c>
      <c r="N20" s="102">
        <v>22968</v>
      </c>
      <c r="O20" s="109"/>
      <c r="P20" s="102">
        <v>-12166</v>
      </c>
      <c r="Q20" s="102">
        <v>6342</v>
      </c>
      <c r="R20" s="102">
        <v>-5824</v>
      </c>
      <c r="S20" s="102"/>
      <c r="T20" s="102">
        <v>-438567</v>
      </c>
      <c r="U20" s="102">
        <v>-582150</v>
      </c>
    </row>
    <row r="21" spans="1:21">
      <c r="A21" s="137" t="s">
        <v>37</v>
      </c>
      <c r="B21" s="118">
        <v>6.6167999999999999E-3</v>
      </c>
      <c r="C21" s="118">
        <v>6.1246E-3</v>
      </c>
      <c r="D21" s="102">
        <v>-151644</v>
      </c>
      <c r="E21" s="165"/>
      <c r="F21" s="102">
        <v>0</v>
      </c>
      <c r="G21" s="102"/>
      <c r="H21" s="102">
        <v>0</v>
      </c>
      <c r="I21" s="102">
        <v>7204</v>
      </c>
      <c r="J21" s="109"/>
      <c r="K21" s="102">
        <v>3090</v>
      </c>
      <c r="L21" s="102">
        <v>12976</v>
      </c>
      <c r="M21" s="102">
        <v>0</v>
      </c>
      <c r="N21" s="102">
        <v>6233</v>
      </c>
      <c r="O21" s="109"/>
      <c r="P21" s="102">
        <v>-3573</v>
      </c>
      <c r="Q21" s="102">
        <v>-686</v>
      </c>
      <c r="R21" s="102">
        <v>-4259</v>
      </c>
      <c r="S21" s="102"/>
      <c r="T21" s="102">
        <v>-128803</v>
      </c>
      <c r="U21" s="102">
        <v>-170971</v>
      </c>
    </row>
    <row r="22" spans="1:21">
      <c r="A22" s="137" t="s">
        <v>38</v>
      </c>
      <c r="B22" s="118">
        <v>1.2333999999999999E-3</v>
      </c>
      <c r="C22" s="118">
        <v>1.0122E-3</v>
      </c>
      <c r="D22" s="102">
        <v>-28267</v>
      </c>
      <c r="E22" s="165"/>
      <c r="F22" s="102">
        <v>0</v>
      </c>
      <c r="G22" s="102"/>
      <c r="H22" s="102">
        <v>0</v>
      </c>
      <c r="I22" s="102">
        <v>1057</v>
      </c>
      <c r="J22" s="109"/>
      <c r="K22" s="102">
        <v>576</v>
      </c>
      <c r="L22" s="102">
        <v>2419</v>
      </c>
      <c r="M22" s="102">
        <v>0</v>
      </c>
      <c r="N22" s="102">
        <v>2801</v>
      </c>
      <c r="O22" s="109"/>
      <c r="P22" s="102">
        <v>-666</v>
      </c>
      <c r="Q22" s="102">
        <v>-1275</v>
      </c>
      <c r="R22" s="102">
        <v>-1941</v>
      </c>
      <c r="S22" s="102"/>
      <c r="T22" s="102">
        <v>-24009</v>
      </c>
      <c r="U22" s="102">
        <v>-31870</v>
      </c>
    </row>
    <row r="23" spans="1:21">
      <c r="A23" s="137" t="s">
        <v>39</v>
      </c>
      <c r="B23" s="118">
        <v>1.0451200000000001E-2</v>
      </c>
      <c r="C23" s="118">
        <v>9.0764000000000001E-3</v>
      </c>
      <c r="D23" s="102">
        <v>-239521</v>
      </c>
      <c r="E23" s="165"/>
      <c r="F23" s="102">
        <v>0</v>
      </c>
      <c r="G23" s="102"/>
      <c r="H23" s="102">
        <v>0</v>
      </c>
      <c r="I23" s="102">
        <v>15368</v>
      </c>
      <c r="J23" s="109"/>
      <c r="K23" s="102">
        <v>4881</v>
      </c>
      <c r="L23" s="102">
        <v>20495</v>
      </c>
      <c r="M23" s="102">
        <v>0</v>
      </c>
      <c r="N23" s="102">
        <v>17407</v>
      </c>
      <c r="O23" s="109"/>
      <c r="P23" s="102">
        <v>-5644</v>
      </c>
      <c r="Q23" s="102">
        <v>-10175</v>
      </c>
      <c r="R23" s="102">
        <v>-15819</v>
      </c>
      <c r="S23" s="102"/>
      <c r="T23" s="102">
        <v>-203443</v>
      </c>
      <c r="U23" s="102">
        <v>-270049</v>
      </c>
    </row>
    <row r="24" spans="1:21">
      <c r="A24" s="137" t="s">
        <v>40</v>
      </c>
      <c r="B24" s="118">
        <v>1.7256999999999999E-3</v>
      </c>
      <c r="C24" s="118">
        <v>1.4601E-3</v>
      </c>
      <c r="D24" s="102">
        <v>-39550</v>
      </c>
      <c r="E24" s="165"/>
      <c r="F24" s="102">
        <v>0</v>
      </c>
      <c r="G24" s="102"/>
      <c r="H24" s="102">
        <v>0</v>
      </c>
      <c r="I24" s="102">
        <v>0</v>
      </c>
      <c r="J24" s="109"/>
      <c r="K24" s="102">
        <v>806</v>
      </c>
      <c r="L24" s="102">
        <v>3384</v>
      </c>
      <c r="M24" s="102">
        <v>0</v>
      </c>
      <c r="N24" s="102">
        <v>5842</v>
      </c>
      <c r="O24" s="109"/>
      <c r="P24" s="102">
        <v>-932</v>
      </c>
      <c r="Q24" s="102">
        <v>426</v>
      </c>
      <c r="R24" s="102">
        <v>-506</v>
      </c>
      <c r="S24" s="102"/>
      <c r="T24" s="102">
        <v>-33592</v>
      </c>
      <c r="U24" s="102">
        <v>-44590</v>
      </c>
    </row>
    <row r="25" spans="1:21">
      <c r="A25" s="137" t="s">
        <v>41</v>
      </c>
      <c r="B25" s="118">
        <v>1.57266E-2</v>
      </c>
      <c r="C25" s="118">
        <v>1.4257199999999999E-2</v>
      </c>
      <c r="D25" s="102">
        <v>-360422</v>
      </c>
      <c r="E25" s="165"/>
      <c r="F25" s="102">
        <v>0</v>
      </c>
      <c r="G25" s="102"/>
      <c r="H25" s="102">
        <v>0</v>
      </c>
      <c r="I25" s="102">
        <v>18655</v>
      </c>
      <c r="J25" s="109"/>
      <c r="K25" s="102">
        <v>7344</v>
      </c>
      <c r="L25" s="102">
        <v>30840</v>
      </c>
      <c r="M25" s="102">
        <v>0</v>
      </c>
      <c r="N25" s="102">
        <v>18605</v>
      </c>
      <c r="O25" s="109"/>
      <c r="P25" s="102">
        <v>-8492</v>
      </c>
      <c r="Q25" s="102">
        <v>1923</v>
      </c>
      <c r="R25" s="102">
        <v>-6569</v>
      </c>
      <c r="S25" s="102"/>
      <c r="T25" s="102">
        <v>-306134</v>
      </c>
      <c r="U25" s="102">
        <v>-406360</v>
      </c>
    </row>
    <row r="26" spans="1:21">
      <c r="A26" s="137" t="s">
        <v>42</v>
      </c>
      <c r="B26" s="118">
        <v>8.4078999999999994E-3</v>
      </c>
      <c r="C26" s="118">
        <v>7.2585000000000002E-3</v>
      </c>
      <c r="D26" s="102">
        <v>-192692</v>
      </c>
      <c r="E26" s="165"/>
      <c r="F26" s="102">
        <v>0</v>
      </c>
      <c r="G26" s="102"/>
      <c r="H26" s="102">
        <v>0</v>
      </c>
      <c r="I26" s="102">
        <v>14741</v>
      </c>
      <c r="J26" s="109"/>
      <c r="K26" s="102">
        <v>3926</v>
      </c>
      <c r="L26" s="102">
        <v>16488</v>
      </c>
      <c r="M26" s="102">
        <v>0</v>
      </c>
      <c r="N26" s="102">
        <v>14553</v>
      </c>
      <c r="O26" s="109"/>
      <c r="P26" s="102">
        <v>-4540</v>
      </c>
      <c r="Q26" s="102">
        <v>-46</v>
      </c>
      <c r="R26" s="102">
        <v>-4586</v>
      </c>
      <c r="S26" s="102"/>
      <c r="T26" s="102">
        <v>-163668</v>
      </c>
      <c r="U26" s="102">
        <v>-217252</v>
      </c>
    </row>
    <row r="27" spans="1:21">
      <c r="A27" s="137" t="s">
        <v>43</v>
      </c>
      <c r="B27" s="118">
        <v>3.6865000000000001E-3</v>
      </c>
      <c r="C27" s="118">
        <v>3.4056999999999998E-3</v>
      </c>
      <c r="D27" s="102">
        <v>-84487</v>
      </c>
      <c r="E27" s="165"/>
      <c r="F27" s="102">
        <v>0</v>
      </c>
      <c r="G27" s="102"/>
      <c r="H27" s="102">
        <v>0</v>
      </c>
      <c r="I27" s="102">
        <v>5770</v>
      </c>
      <c r="J27" s="109"/>
      <c r="K27" s="102">
        <v>1722</v>
      </c>
      <c r="L27" s="102">
        <v>7229</v>
      </c>
      <c r="M27" s="102">
        <v>0</v>
      </c>
      <c r="N27" s="102">
        <v>3555</v>
      </c>
      <c r="O27" s="109"/>
      <c r="P27" s="102">
        <v>-1991</v>
      </c>
      <c r="Q27" s="102">
        <v>-1582</v>
      </c>
      <c r="R27" s="102">
        <v>-3573</v>
      </c>
      <c r="S27" s="102"/>
      <c r="T27" s="102">
        <v>-71761</v>
      </c>
      <c r="U27" s="102">
        <v>-95255</v>
      </c>
    </row>
    <row r="28" spans="1:21">
      <c r="A28" s="137" t="s">
        <v>44</v>
      </c>
      <c r="B28" s="118">
        <v>1.33E-3</v>
      </c>
      <c r="C28" s="118">
        <v>1.4211E-3</v>
      </c>
      <c r="D28" s="102">
        <v>-30481</v>
      </c>
      <c r="E28" s="165"/>
      <c r="F28" s="102">
        <v>0</v>
      </c>
      <c r="G28" s="102"/>
      <c r="H28" s="102">
        <v>0</v>
      </c>
      <c r="I28" s="102">
        <v>2789</v>
      </c>
      <c r="J28" s="109"/>
      <c r="K28" s="102">
        <v>621</v>
      </c>
      <c r="L28" s="102">
        <v>2608</v>
      </c>
      <c r="M28" s="102">
        <v>0</v>
      </c>
      <c r="N28" s="102">
        <v>0</v>
      </c>
      <c r="O28" s="109"/>
      <c r="P28" s="102">
        <v>-718</v>
      </c>
      <c r="Q28" s="102">
        <v>920</v>
      </c>
      <c r="R28" s="102">
        <v>202</v>
      </c>
      <c r="S28" s="102"/>
      <c r="T28" s="102">
        <v>-25890</v>
      </c>
      <c r="U28" s="102">
        <v>-34366</v>
      </c>
    </row>
    <row r="29" spans="1:21">
      <c r="A29" s="137" t="s">
        <v>45</v>
      </c>
      <c r="B29" s="118">
        <v>1.5724999999999999E-3</v>
      </c>
      <c r="C29" s="118">
        <v>1.4793E-3</v>
      </c>
      <c r="D29" s="102">
        <v>-36039</v>
      </c>
      <c r="E29" s="165"/>
      <c r="F29" s="102">
        <v>0</v>
      </c>
      <c r="G29" s="102"/>
      <c r="H29" s="102">
        <v>0</v>
      </c>
      <c r="I29" s="102">
        <v>1765</v>
      </c>
      <c r="J29" s="109"/>
      <c r="K29" s="102">
        <v>734</v>
      </c>
      <c r="L29" s="102">
        <v>3084</v>
      </c>
      <c r="M29" s="102">
        <v>0</v>
      </c>
      <c r="N29" s="102">
        <v>1180</v>
      </c>
      <c r="O29" s="109"/>
      <c r="P29" s="102">
        <v>-849</v>
      </c>
      <c r="Q29" s="102">
        <v>-839</v>
      </c>
      <c r="R29" s="102">
        <v>-1688</v>
      </c>
      <c r="S29" s="102"/>
      <c r="T29" s="102">
        <v>-30610</v>
      </c>
      <c r="U29" s="102">
        <v>-40632</v>
      </c>
    </row>
    <row r="30" spans="1:21">
      <c r="A30" s="137" t="s">
        <v>46</v>
      </c>
      <c r="B30" s="118">
        <v>8.0503999999999992E-3</v>
      </c>
      <c r="C30" s="118">
        <v>8.1638000000000006E-3</v>
      </c>
      <c r="D30" s="102">
        <v>-184499</v>
      </c>
      <c r="E30" s="165"/>
      <c r="F30" s="102">
        <v>0</v>
      </c>
      <c r="G30" s="102"/>
      <c r="H30" s="102">
        <v>0</v>
      </c>
      <c r="I30" s="102">
        <v>1436</v>
      </c>
      <c r="J30" s="109"/>
      <c r="K30" s="102">
        <v>3760</v>
      </c>
      <c r="L30" s="102">
        <v>15787</v>
      </c>
      <c r="M30" s="102">
        <v>0</v>
      </c>
      <c r="N30" s="102">
        <v>1006</v>
      </c>
      <c r="O30" s="109"/>
      <c r="P30" s="102">
        <v>-4347</v>
      </c>
      <c r="Q30" s="102">
        <v>-7133</v>
      </c>
      <c r="R30" s="102">
        <v>-11480</v>
      </c>
      <c r="S30" s="102"/>
      <c r="T30" s="102">
        <v>-156709</v>
      </c>
      <c r="U30" s="102">
        <v>-208014</v>
      </c>
    </row>
    <row r="31" spans="1:21">
      <c r="A31" s="137" t="s">
        <v>47</v>
      </c>
      <c r="B31" s="118">
        <v>3.9889000000000001E-3</v>
      </c>
      <c r="C31" s="118">
        <v>3.9287999999999997E-3</v>
      </c>
      <c r="D31" s="102">
        <v>-91418</v>
      </c>
      <c r="E31" s="165"/>
      <c r="F31" s="102">
        <v>0</v>
      </c>
      <c r="G31" s="102"/>
      <c r="H31" s="102">
        <v>0</v>
      </c>
      <c r="I31" s="102">
        <v>5183</v>
      </c>
      <c r="J31" s="109"/>
      <c r="K31" s="102">
        <v>1863</v>
      </c>
      <c r="L31" s="102">
        <v>7822</v>
      </c>
      <c r="M31" s="102">
        <v>0</v>
      </c>
      <c r="N31" s="102">
        <v>761</v>
      </c>
      <c r="O31" s="109"/>
      <c r="P31" s="102">
        <v>-2154</v>
      </c>
      <c r="Q31" s="102">
        <v>498</v>
      </c>
      <c r="R31" s="102">
        <v>-1656</v>
      </c>
      <c r="S31" s="102"/>
      <c r="T31" s="102">
        <v>-77648</v>
      </c>
      <c r="U31" s="102">
        <v>-103069</v>
      </c>
    </row>
    <row r="32" spans="1:21">
      <c r="A32" s="137" t="s">
        <v>48</v>
      </c>
      <c r="B32" s="118">
        <v>1.05161E-2</v>
      </c>
      <c r="C32" s="118">
        <v>9.7710999999999996E-3</v>
      </c>
      <c r="D32" s="102">
        <v>-241008</v>
      </c>
      <c r="E32" s="165"/>
      <c r="F32" s="102">
        <v>0</v>
      </c>
      <c r="G32" s="102"/>
      <c r="H32" s="102">
        <v>0</v>
      </c>
      <c r="I32" s="102">
        <v>0</v>
      </c>
      <c r="J32" s="109"/>
      <c r="K32" s="102">
        <v>4911</v>
      </c>
      <c r="L32" s="102">
        <v>20622</v>
      </c>
      <c r="M32" s="102">
        <v>0</v>
      </c>
      <c r="N32" s="102">
        <v>19662</v>
      </c>
      <c r="O32" s="109"/>
      <c r="P32" s="102">
        <v>-5679</v>
      </c>
      <c r="Q32" s="102">
        <v>12304</v>
      </c>
      <c r="R32" s="102">
        <v>6625</v>
      </c>
      <c r="S32" s="102"/>
      <c r="T32" s="102">
        <v>-204706</v>
      </c>
      <c r="U32" s="102">
        <v>-271726</v>
      </c>
    </row>
    <row r="33" spans="1:21">
      <c r="A33" s="137" t="s">
        <v>49</v>
      </c>
      <c r="B33" s="118">
        <v>3.1295900000000001E-2</v>
      </c>
      <c r="C33" s="118">
        <v>2.8275000000000002E-2</v>
      </c>
      <c r="D33" s="102">
        <v>-717239</v>
      </c>
      <c r="E33" s="165"/>
      <c r="F33" s="102">
        <v>0</v>
      </c>
      <c r="G33" s="102"/>
      <c r="H33" s="102">
        <v>0</v>
      </c>
      <c r="I33" s="102">
        <v>12448</v>
      </c>
      <c r="J33" s="109"/>
      <c r="K33" s="102">
        <v>14615</v>
      </c>
      <c r="L33" s="102">
        <v>61371</v>
      </c>
      <c r="M33" s="102">
        <v>0</v>
      </c>
      <c r="N33" s="102">
        <v>38249</v>
      </c>
      <c r="O33" s="109"/>
      <c r="P33" s="102">
        <v>-16900</v>
      </c>
      <c r="Q33" s="102">
        <v>9818</v>
      </c>
      <c r="R33" s="102">
        <v>-7082</v>
      </c>
      <c r="S33" s="102"/>
      <c r="T33" s="102">
        <v>-609206</v>
      </c>
      <c r="U33" s="102">
        <v>-808655</v>
      </c>
    </row>
    <row r="34" spans="1:21">
      <c r="A34" s="137" t="s">
        <v>50</v>
      </c>
      <c r="B34" s="118">
        <v>4.2106000000000001E-3</v>
      </c>
      <c r="C34" s="118">
        <v>3.6297E-3</v>
      </c>
      <c r="D34" s="102">
        <v>-96499</v>
      </c>
      <c r="E34" s="165"/>
      <c r="F34" s="102">
        <v>0</v>
      </c>
      <c r="G34" s="102"/>
      <c r="H34" s="102">
        <v>0</v>
      </c>
      <c r="I34" s="102">
        <v>3815</v>
      </c>
      <c r="J34" s="109"/>
      <c r="K34" s="102">
        <v>1966</v>
      </c>
      <c r="L34" s="102">
        <v>8257</v>
      </c>
      <c r="M34" s="102">
        <v>0</v>
      </c>
      <c r="N34" s="102">
        <v>7355</v>
      </c>
      <c r="O34" s="109"/>
      <c r="P34" s="102">
        <v>-2274</v>
      </c>
      <c r="Q34" s="102">
        <v>-2412</v>
      </c>
      <c r="R34" s="102">
        <v>-4686</v>
      </c>
      <c r="S34" s="102"/>
      <c r="T34" s="102">
        <v>-81964</v>
      </c>
      <c r="U34" s="102">
        <v>-108798</v>
      </c>
    </row>
    <row r="35" spans="1:21">
      <c r="A35" s="137" t="s">
        <v>51</v>
      </c>
      <c r="B35" s="118">
        <v>7.6943999999999997E-3</v>
      </c>
      <c r="C35" s="118">
        <v>7.1491999999999997E-3</v>
      </c>
      <c r="D35" s="102">
        <v>-176340</v>
      </c>
      <c r="E35" s="165"/>
      <c r="F35" s="102">
        <v>0</v>
      </c>
      <c r="G35" s="102"/>
      <c r="H35" s="102">
        <v>0</v>
      </c>
      <c r="I35" s="102">
        <v>13175</v>
      </c>
      <c r="J35" s="109"/>
      <c r="K35" s="102">
        <v>3593</v>
      </c>
      <c r="L35" s="102">
        <v>15089</v>
      </c>
      <c r="M35" s="102">
        <v>0</v>
      </c>
      <c r="N35" s="102">
        <v>6903</v>
      </c>
      <c r="O35" s="109"/>
      <c r="P35" s="102">
        <v>-4155</v>
      </c>
      <c r="Q35" s="102">
        <v>6317</v>
      </c>
      <c r="R35" s="102">
        <v>2162</v>
      </c>
      <c r="S35" s="102"/>
      <c r="T35" s="102">
        <v>-149779</v>
      </c>
      <c r="U35" s="102">
        <v>-198816</v>
      </c>
    </row>
    <row r="36" spans="1:21">
      <c r="A36" s="137" t="s">
        <v>52</v>
      </c>
      <c r="B36" s="118">
        <v>1.3214E-2</v>
      </c>
      <c r="C36" s="118">
        <v>1.1984099999999999E-2</v>
      </c>
      <c r="D36" s="102">
        <v>-302838</v>
      </c>
      <c r="E36" s="165"/>
      <c r="F36" s="102">
        <v>0</v>
      </c>
      <c r="G36" s="102"/>
      <c r="H36" s="102">
        <v>0</v>
      </c>
      <c r="I36" s="102">
        <v>12082</v>
      </c>
      <c r="J36" s="109"/>
      <c r="K36" s="102">
        <v>6171</v>
      </c>
      <c r="L36" s="102">
        <v>25913</v>
      </c>
      <c r="M36" s="102">
        <v>0</v>
      </c>
      <c r="N36" s="102">
        <v>15572</v>
      </c>
      <c r="O36" s="109"/>
      <c r="P36" s="102">
        <v>-7136</v>
      </c>
      <c r="Q36" s="102">
        <v>15296</v>
      </c>
      <c r="R36" s="102">
        <v>8160</v>
      </c>
      <c r="S36" s="102"/>
      <c r="T36" s="102">
        <v>-257224</v>
      </c>
      <c r="U36" s="102">
        <v>-341437</v>
      </c>
    </row>
    <row r="37" spans="1:21">
      <c r="A37" s="137" t="s">
        <v>53</v>
      </c>
      <c r="B37" s="118">
        <v>3.9573000000000004E-3</v>
      </c>
      <c r="C37" s="118">
        <v>3.6492999999999999E-3</v>
      </c>
      <c r="D37" s="102">
        <v>-90693</v>
      </c>
      <c r="E37" s="165"/>
      <c r="F37" s="102">
        <v>0</v>
      </c>
      <c r="G37" s="102"/>
      <c r="H37" s="102">
        <v>0</v>
      </c>
      <c r="I37" s="102">
        <v>1313</v>
      </c>
      <c r="J37" s="109"/>
      <c r="K37" s="102">
        <v>1848</v>
      </c>
      <c r="L37" s="102">
        <v>7760</v>
      </c>
      <c r="M37" s="102">
        <v>0</v>
      </c>
      <c r="N37" s="102">
        <v>3900</v>
      </c>
      <c r="O37" s="109"/>
      <c r="P37" s="102">
        <v>-2137</v>
      </c>
      <c r="Q37" s="102">
        <v>2073</v>
      </c>
      <c r="R37" s="102">
        <v>-64</v>
      </c>
      <c r="S37" s="102"/>
      <c r="T37" s="102">
        <v>-77033</v>
      </c>
      <c r="U37" s="102">
        <v>-102253</v>
      </c>
    </row>
    <row r="38" spans="1:21">
      <c r="A38" s="137" t="s">
        <v>54</v>
      </c>
      <c r="B38" s="118">
        <v>3.5580999999999998E-3</v>
      </c>
      <c r="C38" s="118">
        <v>3.4133000000000002E-3</v>
      </c>
      <c r="D38" s="102">
        <v>-81545</v>
      </c>
      <c r="E38" s="165"/>
      <c r="F38" s="102">
        <v>0</v>
      </c>
      <c r="G38" s="102"/>
      <c r="H38" s="102">
        <v>0</v>
      </c>
      <c r="I38" s="102">
        <v>3889</v>
      </c>
      <c r="J38" s="109"/>
      <c r="K38" s="102">
        <v>1662</v>
      </c>
      <c r="L38" s="102">
        <v>6977</v>
      </c>
      <c r="M38" s="102">
        <v>0</v>
      </c>
      <c r="N38" s="102">
        <v>1834</v>
      </c>
      <c r="O38" s="109"/>
      <c r="P38" s="102">
        <v>-1921</v>
      </c>
      <c r="Q38" s="102">
        <v>1768</v>
      </c>
      <c r="R38" s="102">
        <v>-153</v>
      </c>
      <c r="S38" s="102"/>
      <c r="T38" s="102">
        <v>-69262</v>
      </c>
      <c r="U38" s="102">
        <v>-91938</v>
      </c>
    </row>
    <row r="39" spans="1:21">
      <c r="A39" s="137" t="s">
        <v>55</v>
      </c>
      <c r="B39" s="118">
        <v>4.5047700000000003E-2</v>
      </c>
      <c r="C39" s="118">
        <v>3.7785899999999997E-2</v>
      </c>
      <c r="D39" s="102">
        <v>-1032403</v>
      </c>
      <c r="E39" s="165"/>
      <c r="F39" s="102">
        <v>0</v>
      </c>
      <c r="G39" s="102"/>
      <c r="H39" s="102">
        <v>0</v>
      </c>
      <c r="I39" s="102">
        <v>0</v>
      </c>
      <c r="J39" s="109"/>
      <c r="K39" s="102">
        <v>21037</v>
      </c>
      <c r="L39" s="102">
        <v>88339</v>
      </c>
      <c r="M39" s="102">
        <v>0</v>
      </c>
      <c r="N39" s="102">
        <v>159440</v>
      </c>
      <c r="O39" s="109"/>
      <c r="P39" s="102">
        <v>-24326</v>
      </c>
      <c r="Q39" s="102">
        <v>-75920</v>
      </c>
      <c r="R39" s="102">
        <v>-100246</v>
      </c>
      <c r="S39" s="102"/>
      <c r="T39" s="102">
        <v>-876899</v>
      </c>
      <c r="U39" s="102">
        <v>-1163988</v>
      </c>
    </row>
    <row r="40" spans="1:21">
      <c r="A40" s="137" t="s">
        <v>56</v>
      </c>
      <c r="B40" s="118">
        <v>3.0623999999999998E-3</v>
      </c>
      <c r="C40" s="118">
        <v>3.2490000000000002E-3</v>
      </c>
      <c r="D40" s="102">
        <v>-70184</v>
      </c>
      <c r="E40" s="165"/>
      <c r="F40" s="102">
        <v>0</v>
      </c>
      <c r="G40" s="102"/>
      <c r="H40" s="102">
        <v>0</v>
      </c>
      <c r="I40" s="102">
        <v>6144</v>
      </c>
      <c r="J40" s="109"/>
      <c r="K40" s="102">
        <v>1430</v>
      </c>
      <c r="L40" s="102">
        <v>6005</v>
      </c>
      <c r="M40" s="102">
        <v>0</v>
      </c>
      <c r="N40" s="102">
        <v>0</v>
      </c>
      <c r="O40" s="109"/>
      <c r="P40" s="102">
        <v>-1654</v>
      </c>
      <c r="Q40" s="102">
        <v>-198</v>
      </c>
      <c r="R40" s="102">
        <v>-1852</v>
      </c>
      <c r="S40" s="102"/>
      <c r="T40" s="102">
        <v>-59613</v>
      </c>
      <c r="U40" s="102">
        <v>-79129</v>
      </c>
    </row>
    <row r="41" spans="1:21">
      <c r="A41" s="137" t="s">
        <v>57</v>
      </c>
      <c r="B41" s="118">
        <v>3.56379E-2</v>
      </c>
      <c r="C41" s="118">
        <v>3.4403200000000002E-2</v>
      </c>
      <c r="D41" s="102">
        <v>-816749</v>
      </c>
      <c r="E41" s="165"/>
      <c r="F41" s="102">
        <v>0</v>
      </c>
      <c r="G41" s="102"/>
      <c r="H41" s="102">
        <v>0</v>
      </c>
      <c r="I41" s="102">
        <v>32916</v>
      </c>
      <c r="J41" s="109"/>
      <c r="K41" s="102">
        <v>16643</v>
      </c>
      <c r="L41" s="102">
        <v>69886</v>
      </c>
      <c r="M41" s="102">
        <v>0</v>
      </c>
      <c r="N41" s="102">
        <v>15633</v>
      </c>
      <c r="O41" s="109"/>
      <c r="P41" s="102">
        <v>-19244</v>
      </c>
      <c r="Q41" s="102">
        <v>21771</v>
      </c>
      <c r="R41" s="102">
        <v>2527</v>
      </c>
      <c r="S41" s="102"/>
      <c r="T41" s="102">
        <v>-693727</v>
      </c>
      <c r="U41" s="102">
        <v>-920848</v>
      </c>
    </row>
    <row r="42" spans="1:21">
      <c r="A42" s="137" t="s">
        <v>58</v>
      </c>
      <c r="B42" s="118">
        <v>6.3013000000000001E-3</v>
      </c>
      <c r="C42" s="118">
        <v>5.6563000000000004E-3</v>
      </c>
      <c r="D42" s="102">
        <v>-144413</v>
      </c>
      <c r="E42" s="165"/>
      <c r="F42" s="102">
        <v>0</v>
      </c>
      <c r="G42" s="102"/>
      <c r="H42" s="102">
        <v>0</v>
      </c>
      <c r="I42" s="102">
        <v>5668</v>
      </c>
      <c r="J42" s="109"/>
      <c r="K42" s="102">
        <v>2943</v>
      </c>
      <c r="L42" s="102">
        <v>12357</v>
      </c>
      <c r="M42" s="102">
        <v>0</v>
      </c>
      <c r="N42" s="102">
        <v>8166</v>
      </c>
      <c r="O42" s="109"/>
      <c r="P42" s="102">
        <v>-3403</v>
      </c>
      <c r="Q42" s="102">
        <v>-882</v>
      </c>
      <c r="R42" s="102">
        <v>-4285</v>
      </c>
      <c r="S42" s="102"/>
      <c r="T42" s="102">
        <v>-122661</v>
      </c>
      <c r="U42" s="102">
        <v>-162819</v>
      </c>
    </row>
    <row r="43" spans="1:21">
      <c r="A43" s="137" t="s">
        <v>59</v>
      </c>
      <c r="B43" s="118">
        <v>2.3600699999999999E-2</v>
      </c>
      <c r="C43" s="118">
        <v>0.1181697</v>
      </c>
      <c r="D43" s="102">
        <v>-540881</v>
      </c>
      <c r="E43" s="165"/>
      <c r="F43" s="102">
        <v>0</v>
      </c>
      <c r="G43" s="102"/>
      <c r="H43" s="102">
        <v>0</v>
      </c>
      <c r="I43" s="102">
        <v>1197369</v>
      </c>
      <c r="J43" s="109"/>
      <c r="K43" s="102">
        <v>11022</v>
      </c>
      <c r="L43" s="102">
        <v>46281</v>
      </c>
      <c r="M43" s="102">
        <v>0</v>
      </c>
      <c r="N43" s="102">
        <v>1068540</v>
      </c>
      <c r="O43" s="109"/>
      <c r="P43" s="102">
        <v>-12744</v>
      </c>
      <c r="Q43" s="102">
        <v>69255</v>
      </c>
      <c r="R43" s="102">
        <v>56511</v>
      </c>
      <c r="S43" s="102"/>
      <c r="T43" s="102">
        <v>-459411</v>
      </c>
      <c r="U43" s="102">
        <v>-609818</v>
      </c>
    </row>
    <row r="44" spans="1:21">
      <c r="A44" s="137" t="s">
        <v>60</v>
      </c>
      <c r="B44" s="118">
        <v>7.7689999999999996E-4</v>
      </c>
      <c r="C44" s="118">
        <v>7.4640000000000004E-4</v>
      </c>
      <c r="D44" s="102">
        <v>-17805</v>
      </c>
      <c r="E44" s="165"/>
      <c r="F44" s="102">
        <v>0</v>
      </c>
      <c r="G44" s="102"/>
      <c r="H44" s="102">
        <v>0</v>
      </c>
      <c r="I44" s="102">
        <v>1463</v>
      </c>
      <c r="J44" s="109"/>
      <c r="K44" s="102">
        <v>363</v>
      </c>
      <c r="L44" s="102">
        <v>1524</v>
      </c>
      <c r="M44" s="102">
        <v>0</v>
      </c>
      <c r="N44" s="102">
        <v>387</v>
      </c>
      <c r="O44" s="109"/>
      <c r="P44" s="102">
        <v>-420</v>
      </c>
      <c r="Q44" s="102">
        <v>347</v>
      </c>
      <c r="R44" s="102">
        <v>-73</v>
      </c>
      <c r="S44" s="102"/>
      <c r="T44" s="102">
        <v>-15123</v>
      </c>
      <c r="U44" s="102">
        <v>-20074</v>
      </c>
    </row>
    <row r="45" spans="1:21">
      <c r="A45" s="137" t="s">
        <v>61</v>
      </c>
      <c r="B45" s="118">
        <v>1.97E-3</v>
      </c>
      <c r="C45" s="118">
        <v>9.6000000000000002E-4</v>
      </c>
      <c r="D45" s="102">
        <v>-45148</v>
      </c>
      <c r="E45" s="165"/>
      <c r="F45" s="102">
        <v>0</v>
      </c>
      <c r="G45" s="102"/>
      <c r="H45" s="102">
        <v>0</v>
      </c>
      <c r="I45" s="102">
        <v>0</v>
      </c>
      <c r="J45" s="109"/>
      <c r="K45" s="102">
        <v>920</v>
      </c>
      <c r="L45" s="102">
        <v>3863</v>
      </c>
      <c r="M45" s="102">
        <v>0</v>
      </c>
      <c r="N45" s="102">
        <v>14705</v>
      </c>
      <c r="O45" s="109"/>
      <c r="P45" s="102">
        <v>-1064</v>
      </c>
      <c r="Q45" s="102">
        <v>-7845</v>
      </c>
      <c r="R45" s="102">
        <v>-8909</v>
      </c>
      <c r="S45" s="102"/>
      <c r="T45" s="102">
        <v>-38348</v>
      </c>
      <c r="U45" s="102">
        <v>-50903</v>
      </c>
    </row>
    <row r="46" spans="1:21">
      <c r="A46" s="137" t="s">
        <v>62</v>
      </c>
      <c r="B46" s="118">
        <v>4.6351999999999999E-3</v>
      </c>
      <c r="C46" s="118">
        <v>4.0223999999999998E-3</v>
      </c>
      <c r="D46" s="102">
        <v>-106230</v>
      </c>
      <c r="E46" s="165"/>
      <c r="F46" s="102">
        <v>0</v>
      </c>
      <c r="G46" s="102"/>
      <c r="H46" s="102">
        <v>0</v>
      </c>
      <c r="I46" s="102">
        <v>6742</v>
      </c>
      <c r="J46" s="109"/>
      <c r="K46" s="102">
        <v>2165</v>
      </c>
      <c r="L46" s="102">
        <v>9090</v>
      </c>
      <c r="M46" s="102">
        <v>0</v>
      </c>
      <c r="N46" s="102">
        <v>7758</v>
      </c>
      <c r="O46" s="109"/>
      <c r="P46" s="102">
        <v>-2503</v>
      </c>
      <c r="Q46" s="102">
        <v>125</v>
      </c>
      <c r="R46" s="102">
        <v>-2378</v>
      </c>
      <c r="S46" s="102"/>
      <c r="T46" s="102">
        <v>-90229</v>
      </c>
      <c r="U46" s="102">
        <v>-119769</v>
      </c>
    </row>
    <row r="47" spans="1:21">
      <c r="A47" s="137" t="s">
        <v>63</v>
      </c>
      <c r="B47" s="118">
        <v>1.0042E-3</v>
      </c>
      <c r="C47" s="118">
        <v>1.0975E-3</v>
      </c>
      <c r="D47" s="102">
        <v>-23014</v>
      </c>
      <c r="E47" s="165"/>
      <c r="F47" s="102">
        <v>0</v>
      </c>
      <c r="G47" s="102"/>
      <c r="H47" s="102">
        <v>0</v>
      </c>
      <c r="I47" s="102">
        <v>1181</v>
      </c>
      <c r="J47" s="109"/>
      <c r="K47" s="102">
        <v>469</v>
      </c>
      <c r="L47" s="102">
        <v>1969</v>
      </c>
      <c r="M47" s="102">
        <v>0</v>
      </c>
      <c r="N47" s="102">
        <v>467</v>
      </c>
      <c r="O47" s="109"/>
      <c r="P47" s="102">
        <v>-542</v>
      </c>
      <c r="Q47" s="102">
        <v>1006</v>
      </c>
      <c r="R47" s="102">
        <v>464</v>
      </c>
      <c r="S47" s="102"/>
      <c r="T47" s="102">
        <v>-19548</v>
      </c>
      <c r="U47" s="102">
        <v>-25948</v>
      </c>
    </row>
    <row r="48" spans="1:21">
      <c r="A48" s="137" t="s">
        <v>64</v>
      </c>
      <c r="B48" s="118">
        <v>4.0496400000000002E-2</v>
      </c>
      <c r="C48" s="118">
        <v>4.1201099999999997E-2</v>
      </c>
      <c r="D48" s="102">
        <v>-928096</v>
      </c>
      <c r="E48" s="165"/>
      <c r="F48" s="102">
        <v>0</v>
      </c>
      <c r="G48" s="102"/>
      <c r="H48" s="102">
        <v>0</v>
      </c>
      <c r="I48" s="102">
        <v>21304</v>
      </c>
      <c r="J48" s="109"/>
      <c r="K48" s="102">
        <v>18912</v>
      </c>
      <c r="L48" s="102">
        <v>79413</v>
      </c>
      <c r="M48" s="102">
        <v>0</v>
      </c>
      <c r="N48" s="102">
        <v>0</v>
      </c>
      <c r="O48" s="109"/>
      <c r="P48" s="102">
        <v>-21868</v>
      </c>
      <c r="Q48" s="102">
        <v>20956</v>
      </c>
      <c r="R48" s="102">
        <v>-912</v>
      </c>
      <c r="S48" s="102"/>
      <c r="T48" s="102">
        <v>-788303</v>
      </c>
      <c r="U48" s="102">
        <v>-1046386</v>
      </c>
    </row>
    <row r="49" spans="1:21">
      <c r="A49" s="137" t="s">
        <v>65</v>
      </c>
      <c r="B49" s="118">
        <v>3.4142999999999999E-3</v>
      </c>
      <c r="C49" s="118">
        <v>3.4440999999999999E-3</v>
      </c>
      <c r="D49" s="102">
        <v>-78249</v>
      </c>
      <c r="E49" s="165"/>
      <c r="F49" s="102">
        <v>0</v>
      </c>
      <c r="G49" s="102"/>
      <c r="H49" s="102">
        <v>0</v>
      </c>
      <c r="I49" s="102">
        <v>7267</v>
      </c>
      <c r="J49" s="109"/>
      <c r="K49" s="102">
        <v>1594</v>
      </c>
      <c r="L49" s="102">
        <v>6695</v>
      </c>
      <c r="M49" s="102">
        <v>0</v>
      </c>
      <c r="N49" s="102">
        <v>0</v>
      </c>
      <c r="O49" s="109"/>
      <c r="P49" s="102">
        <v>-1844</v>
      </c>
      <c r="Q49" s="102">
        <v>4521</v>
      </c>
      <c r="R49" s="102">
        <v>2677</v>
      </c>
      <c r="S49" s="102"/>
      <c r="T49" s="102">
        <v>-66463</v>
      </c>
      <c r="U49" s="102">
        <v>-88222</v>
      </c>
    </row>
    <row r="50" spans="1:21">
      <c r="A50" s="137" t="s">
        <v>66</v>
      </c>
      <c r="B50" s="118">
        <v>1.2205300000000001E-2</v>
      </c>
      <c r="C50" s="118">
        <v>1.05699E-2</v>
      </c>
      <c r="D50" s="102">
        <v>-279721</v>
      </c>
      <c r="E50" s="165"/>
      <c r="F50" s="102">
        <v>0</v>
      </c>
      <c r="G50" s="102"/>
      <c r="H50" s="102">
        <v>0</v>
      </c>
      <c r="I50" s="102">
        <v>13847</v>
      </c>
      <c r="J50" s="109"/>
      <c r="K50" s="102">
        <v>5700</v>
      </c>
      <c r="L50" s="102">
        <v>23935</v>
      </c>
      <c r="M50" s="102">
        <v>0</v>
      </c>
      <c r="N50" s="102">
        <v>20707</v>
      </c>
      <c r="O50" s="109"/>
      <c r="P50" s="102">
        <v>-6591</v>
      </c>
      <c r="Q50" s="102">
        <v>153</v>
      </c>
      <c r="R50" s="102">
        <v>-6438</v>
      </c>
      <c r="S50" s="102"/>
      <c r="T50" s="102">
        <v>-237588</v>
      </c>
      <c r="U50" s="102">
        <v>-315373</v>
      </c>
    </row>
    <row r="51" spans="1:21">
      <c r="A51" s="137" t="s">
        <v>23</v>
      </c>
      <c r="B51" s="118">
        <v>7.2123999999999999E-3</v>
      </c>
      <c r="C51" s="118">
        <v>6.8830999999999996E-3</v>
      </c>
      <c r="D51" s="102">
        <v>-165294</v>
      </c>
      <c r="E51" s="165"/>
      <c r="F51" s="102">
        <v>0</v>
      </c>
      <c r="G51" s="102"/>
      <c r="H51" s="102">
        <v>0</v>
      </c>
      <c r="I51" s="102">
        <v>8427</v>
      </c>
      <c r="J51" s="109"/>
      <c r="K51" s="102">
        <v>3368</v>
      </c>
      <c r="L51" s="102">
        <v>14144</v>
      </c>
      <c r="M51" s="102">
        <v>0</v>
      </c>
      <c r="N51" s="102">
        <v>4170</v>
      </c>
      <c r="O51" s="109"/>
      <c r="P51" s="102">
        <v>-3895</v>
      </c>
      <c r="Q51" s="102">
        <v>1669</v>
      </c>
      <c r="R51" s="102">
        <v>-2226</v>
      </c>
      <c r="S51" s="102"/>
      <c r="T51" s="102">
        <v>-140397</v>
      </c>
      <c r="U51" s="102">
        <v>-186361</v>
      </c>
    </row>
    <row r="52" spans="1:21">
      <c r="A52" s="137" t="s">
        <v>67</v>
      </c>
      <c r="B52" s="118">
        <v>1.3117200000000001E-2</v>
      </c>
      <c r="C52" s="118">
        <v>1.2132499999999999E-2</v>
      </c>
      <c r="D52" s="102">
        <v>-300620</v>
      </c>
      <c r="E52" s="165"/>
      <c r="F52" s="102">
        <v>0</v>
      </c>
      <c r="G52" s="102"/>
      <c r="H52" s="102">
        <v>0</v>
      </c>
      <c r="I52" s="102">
        <v>16849</v>
      </c>
      <c r="J52" s="109"/>
      <c r="K52" s="102">
        <v>6126</v>
      </c>
      <c r="L52" s="102">
        <v>25723</v>
      </c>
      <c r="M52" s="102">
        <v>0</v>
      </c>
      <c r="N52" s="102">
        <v>12467</v>
      </c>
      <c r="O52" s="109"/>
      <c r="P52" s="102">
        <v>-7083</v>
      </c>
      <c r="Q52" s="102">
        <v>4615</v>
      </c>
      <c r="R52" s="102">
        <v>-2468</v>
      </c>
      <c r="S52" s="102"/>
      <c r="T52" s="102">
        <v>-255339</v>
      </c>
      <c r="U52" s="102">
        <v>-338935</v>
      </c>
    </row>
    <row r="53" spans="1:21">
      <c r="A53" s="137" t="s">
        <v>68</v>
      </c>
      <c r="B53" s="118">
        <v>1.5169999999999999E-3</v>
      </c>
      <c r="C53" s="118">
        <v>1.5357000000000001E-3</v>
      </c>
      <c r="D53" s="102">
        <v>-34767</v>
      </c>
      <c r="E53" s="165"/>
      <c r="F53" s="102">
        <v>0</v>
      </c>
      <c r="G53" s="102"/>
      <c r="H53" s="102">
        <v>0</v>
      </c>
      <c r="I53" s="102">
        <v>2036</v>
      </c>
      <c r="J53" s="109"/>
      <c r="K53" s="102">
        <v>708</v>
      </c>
      <c r="L53" s="102">
        <v>2975</v>
      </c>
      <c r="M53" s="102">
        <v>0</v>
      </c>
      <c r="N53" s="102">
        <v>0</v>
      </c>
      <c r="O53" s="109"/>
      <c r="P53" s="102">
        <v>-819</v>
      </c>
      <c r="Q53" s="102">
        <v>1477</v>
      </c>
      <c r="R53" s="102">
        <v>658</v>
      </c>
      <c r="S53" s="102"/>
      <c r="T53" s="102">
        <v>-29530</v>
      </c>
      <c r="U53" s="102">
        <v>-39198</v>
      </c>
    </row>
    <row r="54" spans="1:21">
      <c r="A54" s="137" t="s">
        <v>69</v>
      </c>
      <c r="B54" s="118">
        <v>5.1358999999999997E-3</v>
      </c>
      <c r="C54" s="118">
        <v>4.1085000000000002E-3</v>
      </c>
      <c r="D54" s="102">
        <v>-117705</v>
      </c>
      <c r="E54" s="165"/>
      <c r="F54" s="102">
        <v>0</v>
      </c>
      <c r="G54" s="102"/>
      <c r="H54" s="102">
        <v>0</v>
      </c>
      <c r="I54" s="102">
        <v>10551</v>
      </c>
      <c r="J54" s="109"/>
      <c r="K54" s="102">
        <v>2398</v>
      </c>
      <c r="L54" s="102">
        <v>10071</v>
      </c>
      <c r="M54" s="102">
        <v>0</v>
      </c>
      <c r="N54" s="102">
        <v>13008</v>
      </c>
      <c r="O54" s="109"/>
      <c r="P54" s="102">
        <v>-2773</v>
      </c>
      <c r="Q54" s="102">
        <v>-6602</v>
      </c>
      <c r="R54" s="102">
        <v>-9375</v>
      </c>
      <c r="S54" s="102"/>
      <c r="T54" s="102">
        <v>-99975</v>
      </c>
      <c r="U54" s="102">
        <v>-132707</v>
      </c>
    </row>
    <row r="55" spans="1:21">
      <c r="A55" s="137" t="s">
        <v>70</v>
      </c>
      <c r="B55" s="118">
        <v>3.3119999999999997E-4</v>
      </c>
      <c r="C55" s="118">
        <v>3.8479999999999997E-4</v>
      </c>
      <c r="D55" s="102">
        <v>-7590</v>
      </c>
      <c r="E55" s="165"/>
      <c r="F55" s="102">
        <v>0</v>
      </c>
      <c r="G55" s="102"/>
      <c r="H55" s="102">
        <v>0</v>
      </c>
      <c r="I55" s="102">
        <v>1296</v>
      </c>
      <c r="J55" s="109"/>
      <c r="K55" s="102">
        <v>155</v>
      </c>
      <c r="L55" s="102">
        <v>649</v>
      </c>
      <c r="M55" s="102">
        <v>0</v>
      </c>
      <c r="N55" s="102">
        <v>0</v>
      </c>
      <c r="O55" s="109"/>
      <c r="P55" s="102">
        <v>-179</v>
      </c>
      <c r="Q55" s="102">
        <v>907</v>
      </c>
      <c r="R55" s="102">
        <v>728</v>
      </c>
      <c r="S55" s="102"/>
      <c r="T55" s="102">
        <v>-6447</v>
      </c>
      <c r="U55" s="102">
        <v>-8558</v>
      </c>
    </row>
    <row r="56" spans="1:21">
      <c r="A56" s="137" t="s">
        <v>71</v>
      </c>
      <c r="B56" s="118">
        <v>2.0764899999999999E-2</v>
      </c>
      <c r="C56" s="118">
        <v>1.8171799999999998E-2</v>
      </c>
      <c r="D56" s="102">
        <v>-475890</v>
      </c>
      <c r="E56" s="165"/>
      <c r="F56" s="102">
        <v>0</v>
      </c>
      <c r="G56" s="102"/>
      <c r="H56" s="102">
        <v>0</v>
      </c>
      <c r="I56" s="102">
        <v>20654</v>
      </c>
      <c r="J56" s="109"/>
      <c r="K56" s="102">
        <v>9697</v>
      </c>
      <c r="L56" s="102">
        <v>40720</v>
      </c>
      <c r="M56" s="102">
        <v>0</v>
      </c>
      <c r="N56" s="102">
        <v>32833</v>
      </c>
      <c r="O56" s="109"/>
      <c r="P56" s="102">
        <v>-11213</v>
      </c>
      <c r="Q56" s="102">
        <v>-5816</v>
      </c>
      <c r="R56" s="102">
        <v>-17029</v>
      </c>
      <c r="S56" s="102"/>
      <c r="T56" s="102">
        <v>-404210</v>
      </c>
      <c r="U56" s="102">
        <v>-536544</v>
      </c>
    </row>
    <row r="57" spans="1:21">
      <c r="A57" s="137" t="s">
        <v>72</v>
      </c>
      <c r="B57" s="118">
        <v>6.0439999999999999E-3</v>
      </c>
      <c r="C57" s="118">
        <v>5.6487999999999998E-3</v>
      </c>
      <c r="D57" s="102">
        <v>-138516</v>
      </c>
      <c r="E57" s="165"/>
      <c r="F57" s="102">
        <v>0</v>
      </c>
      <c r="G57" s="102"/>
      <c r="H57" s="102">
        <v>0</v>
      </c>
      <c r="I57" s="102">
        <v>4847</v>
      </c>
      <c r="J57" s="109"/>
      <c r="K57" s="102">
        <v>2823</v>
      </c>
      <c r="L57" s="102">
        <v>11852</v>
      </c>
      <c r="M57" s="102">
        <v>0</v>
      </c>
      <c r="N57" s="102">
        <v>5004</v>
      </c>
      <c r="O57" s="109"/>
      <c r="P57" s="102">
        <v>-3264</v>
      </c>
      <c r="Q57" s="102">
        <v>4361</v>
      </c>
      <c r="R57" s="102">
        <v>1097</v>
      </c>
      <c r="S57" s="102"/>
      <c r="T57" s="102">
        <v>-117653</v>
      </c>
      <c r="U57" s="102">
        <v>-156171</v>
      </c>
    </row>
    <row r="58" spans="1:21">
      <c r="A58" s="137" t="s">
        <v>73</v>
      </c>
      <c r="B58" s="118">
        <v>2.4082099999999999E-2</v>
      </c>
      <c r="C58" s="118">
        <v>2.0667399999999999E-2</v>
      </c>
      <c r="D58" s="102">
        <v>-551914</v>
      </c>
      <c r="E58" s="165"/>
      <c r="F58" s="102">
        <v>0</v>
      </c>
      <c r="G58" s="102"/>
      <c r="H58" s="102">
        <v>0</v>
      </c>
      <c r="I58" s="102">
        <v>11813</v>
      </c>
      <c r="J58" s="109"/>
      <c r="K58" s="102">
        <v>11246</v>
      </c>
      <c r="L58" s="102">
        <v>47225</v>
      </c>
      <c r="M58" s="102">
        <v>0</v>
      </c>
      <c r="N58" s="102">
        <v>43235</v>
      </c>
      <c r="O58" s="109"/>
      <c r="P58" s="102">
        <v>-13004</v>
      </c>
      <c r="Q58" s="102">
        <v>-18040</v>
      </c>
      <c r="R58" s="102">
        <v>-31044</v>
      </c>
      <c r="S58" s="102"/>
      <c r="T58" s="102">
        <v>-468782</v>
      </c>
      <c r="U58" s="102">
        <v>-622257</v>
      </c>
    </row>
    <row r="59" spans="1:21">
      <c r="A59" s="137" t="s">
        <v>74</v>
      </c>
      <c r="B59" s="118">
        <v>7.8370000000000002E-4</v>
      </c>
      <c r="C59" s="118">
        <v>7.0759999999999996E-4</v>
      </c>
      <c r="D59" s="102">
        <v>-17961</v>
      </c>
      <c r="E59" s="165"/>
      <c r="F59" s="102">
        <v>0</v>
      </c>
      <c r="G59" s="102"/>
      <c r="H59" s="102">
        <v>0</v>
      </c>
      <c r="I59" s="102">
        <v>1029</v>
      </c>
      <c r="J59" s="109"/>
      <c r="K59" s="102">
        <v>366</v>
      </c>
      <c r="L59" s="102">
        <v>1537</v>
      </c>
      <c r="M59" s="102">
        <v>0</v>
      </c>
      <c r="N59" s="102">
        <v>964</v>
      </c>
      <c r="O59" s="109"/>
      <c r="P59" s="102">
        <v>-423</v>
      </c>
      <c r="Q59" s="102">
        <v>133</v>
      </c>
      <c r="R59" s="102">
        <v>-290</v>
      </c>
      <c r="S59" s="102"/>
      <c r="T59" s="102">
        <v>-15256</v>
      </c>
      <c r="U59" s="102">
        <v>-20250</v>
      </c>
    </row>
    <row r="60" spans="1:21">
      <c r="A60" s="137" t="s">
        <v>75</v>
      </c>
      <c r="B60" s="118">
        <v>5.3333E-3</v>
      </c>
      <c r="C60" s="118">
        <v>5.0292999999999996E-3</v>
      </c>
      <c r="D60" s="102">
        <v>-122229</v>
      </c>
      <c r="E60" s="165"/>
      <c r="F60" s="102">
        <v>0</v>
      </c>
      <c r="G60" s="102"/>
      <c r="H60" s="102">
        <v>0</v>
      </c>
      <c r="I60" s="102">
        <v>5532</v>
      </c>
      <c r="J60" s="109"/>
      <c r="K60" s="102">
        <v>2491</v>
      </c>
      <c r="L60" s="102">
        <v>10459</v>
      </c>
      <c r="M60" s="102">
        <v>0</v>
      </c>
      <c r="N60" s="102">
        <v>3849</v>
      </c>
      <c r="O60" s="109"/>
      <c r="P60" s="102">
        <v>-2880</v>
      </c>
      <c r="Q60" s="102">
        <v>1069</v>
      </c>
      <c r="R60" s="102">
        <v>-1811</v>
      </c>
      <c r="S60" s="102"/>
      <c r="T60" s="102">
        <v>-103818</v>
      </c>
      <c r="U60" s="102">
        <v>-137807</v>
      </c>
    </row>
    <row r="61" spans="1:21">
      <c r="A61" s="137" t="s">
        <v>76</v>
      </c>
      <c r="B61" s="118">
        <v>2.8454999999999999E-3</v>
      </c>
      <c r="C61" s="118">
        <v>3.0812999999999999E-3</v>
      </c>
      <c r="D61" s="102">
        <v>-65213</v>
      </c>
      <c r="E61" s="165"/>
      <c r="F61" s="102">
        <v>0</v>
      </c>
      <c r="G61" s="102"/>
      <c r="H61" s="102">
        <v>0</v>
      </c>
      <c r="I61" s="102">
        <v>7260</v>
      </c>
      <c r="J61" s="109"/>
      <c r="K61" s="102">
        <v>1329</v>
      </c>
      <c r="L61" s="102">
        <v>5580</v>
      </c>
      <c r="M61" s="102">
        <v>0</v>
      </c>
      <c r="N61" s="102">
        <v>0</v>
      </c>
      <c r="O61" s="109"/>
      <c r="P61" s="102">
        <v>-1537</v>
      </c>
      <c r="Q61" s="102">
        <v>2868</v>
      </c>
      <c r="R61" s="102">
        <v>1331</v>
      </c>
      <c r="S61" s="102"/>
      <c r="T61" s="102">
        <v>-55391</v>
      </c>
      <c r="U61" s="102">
        <v>-73525</v>
      </c>
    </row>
    <row r="62" spans="1:21">
      <c r="A62" s="137" t="s">
        <v>77</v>
      </c>
      <c r="B62" s="118">
        <v>9.5984999999999994E-3</v>
      </c>
      <c r="C62" s="118">
        <v>8.1840000000000003E-3</v>
      </c>
      <c r="D62" s="102">
        <v>-219978</v>
      </c>
      <c r="E62" s="165"/>
      <c r="F62" s="102">
        <v>0</v>
      </c>
      <c r="G62" s="102"/>
      <c r="H62" s="102">
        <v>0</v>
      </c>
      <c r="I62" s="102">
        <v>13136</v>
      </c>
      <c r="J62" s="109"/>
      <c r="K62" s="102">
        <v>4482</v>
      </c>
      <c r="L62" s="102">
        <v>18823</v>
      </c>
      <c r="M62" s="102">
        <v>0</v>
      </c>
      <c r="N62" s="102">
        <v>17909</v>
      </c>
      <c r="O62" s="109"/>
      <c r="P62" s="102">
        <v>-5183</v>
      </c>
      <c r="Q62" s="102">
        <v>-4191</v>
      </c>
      <c r="R62" s="102">
        <v>-9374</v>
      </c>
      <c r="S62" s="102"/>
      <c r="T62" s="102">
        <v>-186844</v>
      </c>
      <c r="U62" s="102">
        <v>-248016</v>
      </c>
    </row>
    <row r="63" spans="1:21">
      <c r="A63" s="137" t="s">
        <v>78</v>
      </c>
      <c r="B63" s="118">
        <v>3.9058999999999999E-3</v>
      </c>
      <c r="C63" s="118">
        <v>3.3693E-3</v>
      </c>
      <c r="D63" s="102">
        <v>-89515</v>
      </c>
      <c r="E63" s="165"/>
      <c r="F63" s="102">
        <v>0</v>
      </c>
      <c r="G63" s="102"/>
      <c r="H63" s="102">
        <v>0</v>
      </c>
      <c r="I63" s="102">
        <v>9551</v>
      </c>
      <c r="J63" s="109"/>
      <c r="K63" s="102">
        <v>1824</v>
      </c>
      <c r="L63" s="102">
        <v>7659</v>
      </c>
      <c r="M63" s="102">
        <v>0</v>
      </c>
      <c r="N63" s="102">
        <v>6794</v>
      </c>
      <c r="O63" s="109"/>
      <c r="P63" s="102">
        <v>-2109</v>
      </c>
      <c r="Q63" s="102">
        <v>689</v>
      </c>
      <c r="R63" s="102">
        <v>-1420</v>
      </c>
      <c r="S63" s="102"/>
      <c r="T63" s="102">
        <v>-76032</v>
      </c>
      <c r="U63" s="102">
        <v>-100925</v>
      </c>
    </row>
    <row r="64" spans="1:21">
      <c r="A64" s="137" t="s">
        <v>79</v>
      </c>
      <c r="B64" s="118">
        <v>2.8306999999999998E-3</v>
      </c>
      <c r="C64" s="118">
        <v>5.0229999999999997E-3</v>
      </c>
      <c r="D64" s="102">
        <v>-64874</v>
      </c>
      <c r="E64" s="165"/>
      <c r="F64" s="102">
        <v>0</v>
      </c>
      <c r="G64" s="102"/>
      <c r="H64" s="102">
        <v>0</v>
      </c>
      <c r="I64" s="102">
        <v>32514</v>
      </c>
      <c r="J64" s="109"/>
      <c r="K64" s="102">
        <v>1322</v>
      </c>
      <c r="L64" s="102">
        <v>5551</v>
      </c>
      <c r="M64" s="102">
        <v>0</v>
      </c>
      <c r="N64" s="102">
        <v>0</v>
      </c>
      <c r="O64" s="109"/>
      <c r="P64" s="102">
        <v>-1529</v>
      </c>
      <c r="Q64" s="102">
        <v>15330</v>
      </c>
      <c r="R64" s="102">
        <v>13801</v>
      </c>
      <c r="S64" s="102"/>
      <c r="T64" s="102">
        <v>-55102</v>
      </c>
      <c r="U64" s="102">
        <v>-73142</v>
      </c>
    </row>
    <row r="65" spans="1:21">
      <c r="A65" s="137" t="s">
        <v>80</v>
      </c>
      <c r="B65" s="118">
        <v>1.4840999999999999E-3</v>
      </c>
      <c r="C65" s="118">
        <v>1.5535E-3</v>
      </c>
      <c r="D65" s="102">
        <v>-34013</v>
      </c>
      <c r="E65" s="165"/>
      <c r="F65" s="102">
        <v>0</v>
      </c>
      <c r="G65" s="102"/>
      <c r="H65" s="102">
        <v>0</v>
      </c>
      <c r="I65" s="102">
        <v>2164</v>
      </c>
      <c r="J65" s="109"/>
      <c r="K65" s="102">
        <v>693</v>
      </c>
      <c r="L65" s="102">
        <v>2910</v>
      </c>
      <c r="M65" s="102">
        <v>0</v>
      </c>
      <c r="N65" s="102">
        <v>0</v>
      </c>
      <c r="O65" s="109"/>
      <c r="P65" s="102">
        <v>-801</v>
      </c>
      <c r="Q65" s="102">
        <v>1650</v>
      </c>
      <c r="R65" s="102">
        <v>849</v>
      </c>
      <c r="S65" s="102"/>
      <c r="T65" s="102">
        <v>-28889</v>
      </c>
      <c r="U65" s="102">
        <v>-38348</v>
      </c>
    </row>
    <row r="66" spans="1:21">
      <c r="A66" s="137" t="s">
        <v>81</v>
      </c>
      <c r="B66" s="118">
        <v>3.6995000000000001E-3</v>
      </c>
      <c r="C66" s="118">
        <v>3.4951000000000001E-3</v>
      </c>
      <c r="D66" s="102">
        <v>-84785</v>
      </c>
      <c r="E66" s="165"/>
      <c r="F66" s="102">
        <v>0</v>
      </c>
      <c r="G66" s="102"/>
      <c r="H66" s="102">
        <v>0</v>
      </c>
      <c r="I66" s="102">
        <v>1638</v>
      </c>
      <c r="J66" s="109"/>
      <c r="K66" s="102">
        <v>1728</v>
      </c>
      <c r="L66" s="102">
        <v>7255</v>
      </c>
      <c r="M66" s="102">
        <v>0</v>
      </c>
      <c r="N66" s="102">
        <v>2588</v>
      </c>
      <c r="O66" s="109"/>
      <c r="P66" s="102">
        <v>-1998</v>
      </c>
      <c r="Q66" s="102">
        <v>2415</v>
      </c>
      <c r="R66" s="102">
        <v>417</v>
      </c>
      <c r="S66" s="102"/>
      <c r="T66" s="102">
        <v>-72014</v>
      </c>
      <c r="U66" s="102">
        <v>-95591</v>
      </c>
    </row>
    <row r="67" spans="1:21">
      <c r="A67" s="137" t="s">
        <v>82</v>
      </c>
      <c r="B67" s="118">
        <v>7.9408300000000001E-2</v>
      </c>
      <c r="C67" s="118">
        <v>6.6900200000000007E-2</v>
      </c>
      <c r="D67" s="102">
        <v>-1819879</v>
      </c>
      <c r="E67" s="165"/>
      <c r="F67" s="102">
        <v>0</v>
      </c>
      <c r="G67" s="102"/>
      <c r="H67" s="102">
        <v>0</v>
      </c>
      <c r="I67" s="102">
        <v>97284</v>
      </c>
      <c r="J67" s="109"/>
      <c r="K67" s="102">
        <v>37084</v>
      </c>
      <c r="L67" s="102">
        <v>155720</v>
      </c>
      <c r="M67" s="102">
        <v>0</v>
      </c>
      <c r="N67" s="102">
        <v>158369</v>
      </c>
      <c r="O67" s="109"/>
      <c r="P67" s="102">
        <v>-42880</v>
      </c>
      <c r="Q67" s="102">
        <v>7678</v>
      </c>
      <c r="R67" s="102">
        <v>-35202</v>
      </c>
      <c r="S67" s="102"/>
      <c r="T67" s="102">
        <v>-1545762</v>
      </c>
      <c r="U67" s="102">
        <v>-2051831</v>
      </c>
    </row>
    <row r="68" spans="1:21">
      <c r="A68" s="137" t="s">
        <v>83</v>
      </c>
      <c r="B68" s="118">
        <v>1.3259000000000001E-3</v>
      </c>
      <c r="C68" s="118">
        <v>1.3596999999999999E-3</v>
      </c>
      <c r="D68" s="102">
        <v>-30387</v>
      </c>
      <c r="E68" s="165"/>
      <c r="F68" s="102">
        <v>0</v>
      </c>
      <c r="G68" s="102"/>
      <c r="H68" s="102">
        <v>0</v>
      </c>
      <c r="I68" s="102">
        <v>2231</v>
      </c>
      <c r="J68" s="109"/>
      <c r="K68" s="102">
        <v>619</v>
      </c>
      <c r="L68" s="102">
        <v>2600</v>
      </c>
      <c r="M68" s="102">
        <v>0</v>
      </c>
      <c r="N68" s="102">
        <v>0</v>
      </c>
      <c r="O68" s="109"/>
      <c r="P68" s="102">
        <v>-716</v>
      </c>
      <c r="Q68" s="102">
        <v>604</v>
      </c>
      <c r="R68" s="102">
        <v>-112</v>
      </c>
      <c r="S68" s="102"/>
      <c r="T68" s="102">
        <v>-25810</v>
      </c>
      <c r="U68" s="102">
        <v>-34260</v>
      </c>
    </row>
    <row r="69" spans="1:21">
      <c r="A69" s="137" t="s">
        <v>84</v>
      </c>
      <c r="B69" s="118">
        <v>2.4226E-3</v>
      </c>
      <c r="C69" s="118">
        <v>2.137E-3</v>
      </c>
      <c r="D69" s="102">
        <v>-55521</v>
      </c>
      <c r="E69" s="165"/>
      <c r="F69" s="102">
        <v>0</v>
      </c>
      <c r="G69" s="102"/>
      <c r="H69" s="102">
        <v>0</v>
      </c>
      <c r="I69" s="102">
        <v>3800</v>
      </c>
      <c r="J69" s="109"/>
      <c r="K69" s="102">
        <v>1131</v>
      </c>
      <c r="L69" s="102">
        <v>4751</v>
      </c>
      <c r="M69" s="102">
        <v>0</v>
      </c>
      <c r="N69" s="102">
        <v>3615</v>
      </c>
      <c r="O69" s="109"/>
      <c r="P69" s="102">
        <v>-1308</v>
      </c>
      <c r="Q69" s="102">
        <v>-665</v>
      </c>
      <c r="R69" s="102">
        <v>-1973</v>
      </c>
      <c r="S69" s="102"/>
      <c r="T69" s="102">
        <v>-47158</v>
      </c>
      <c r="U69" s="102">
        <v>-62598</v>
      </c>
    </row>
    <row r="70" spans="1:21">
      <c r="A70" s="137" t="s">
        <v>85</v>
      </c>
      <c r="B70" s="118">
        <v>1.2992399999999999E-2</v>
      </c>
      <c r="C70" s="118">
        <v>1.1358E-2</v>
      </c>
      <c r="D70" s="102">
        <v>-297760</v>
      </c>
      <c r="E70" s="165"/>
      <c r="F70" s="102">
        <v>0</v>
      </c>
      <c r="G70" s="102"/>
      <c r="H70" s="102">
        <v>0</v>
      </c>
      <c r="I70" s="102">
        <v>15667</v>
      </c>
      <c r="J70" s="109"/>
      <c r="K70" s="102">
        <v>6067</v>
      </c>
      <c r="L70" s="102">
        <v>25478</v>
      </c>
      <c r="M70" s="102">
        <v>0</v>
      </c>
      <c r="N70" s="102">
        <v>20693</v>
      </c>
      <c r="O70" s="109"/>
      <c r="P70" s="102">
        <v>-7016</v>
      </c>
      <c r="Q70" s="102">
        <v>-46016</v>
      </c>
      <c r="R70" s="102">
        <v>-53032</v>
      </c>
      <c r="S70" s="102"/>
      <c r="T70" s="102">
        <v>-252910</v>
      </c>
      <c r="U70" s="102">
        <v>-335711</v>
      </c>
    </row>
    <row r="71" spans="1:21">
      <c r="A71" s="137" t="s">
        <v>86</v>
      </c>
      <c r="B71" s="118">
        <v>8.0814000000000007E-3</v>
      </c>
      <c r="C71" s="118">
        <v>7.6851999999999997E-3</v>
      </c>
      <c r="D71" s="102">
        <v>-185210</v>
      </c>
      <c r="E71" s="165"/>
      <c r="F71" s="102">
        <v>0</v>
      </c>
      <c r="G71" s="102"/>
      <c r="H71" s="102">
        <v>0</v>
      </c>
      <c r="I71" s="102">
        <v>8083</v>
      </c>
      <c r="J71" s="109"/>
      <c r="K71" s="102">
        <v>3774</v>
      </c>
      <c r="L71" s="102">
        <v>15848</v>
      </c>
      <c r="M71" s="102">
        <v>0</v>
      </c>
      <c r="N71" s="102">
        <v>5017</v>
      </c>
      <c r="O71" s="109"/>
      <c r="P71" s="102">
        <v>-4364</v>
      </c>
      <c r="Q71" s="102">
        <v>187</v>
      </c>
      <c r="R71" s="102">
        <v>-4177</v>
      </c>
      <c r="S71" s="102"/>
      <c r="T71" s="102">
        <v>-157313</v>
      </c>
      <c r="U71" s="102">
        <v>-208815</v>
      </c>
    </row>
    <row r="72" spans="1:21">
      <c r="A72" s="137" t="s">
        <v>87</v>
      </c>
      <c r="B72" s="118">
        <v>2.77506E-2</v>
      </c>
      <c r="C72" s="118">
        <v>2.3000300000000001E-2</v>
      </c>
      <c r="D72" s="102">
        <v>-635988</v>
      </c>
      <c r="E72" s="165"/>
      <c r="F72" s="102">
        <v>0</v>
      </c>
      <c r="G72" s="102"/>
      <c r="H72" s="102">
        <v>0</v>
      </c>
      <c r="I72" s="102">
        <v>31919</v>
      </c>
      <c r="J72" s="109"/>
      <c r="K72" s="102">
        <v>12960</v>
      </c>
      <c r="L72" s="102">
        <v>54419</v>
      </c>
      <c r="M72" s="102">
        <v>0</v>
      </c>
      <c r="N72" s="102">
        <v>60145</v>
      </c>
      <c r="O72" s="109"/>
      <c r="P72" s="102">
        <v>-14985</v>
      </c>
      <c r="Q72" s="102">
        <v>-5735</v>
      </c>
      <c r="R72" s="102">
        <v>-20720</v>
      </c>
      <c r="S72" s="102"/>
      <c r="T72" s="102">
        <v>-540193</v>
      </c>
      <c r="U72" s="102">
        <v>-717048</v>
      </c>
    </row>
    <row r="73" spans="1:21">
      <c r="A73" s="137" t="s">
        <v>88</v>
      </c>
      <c r="B73" s="118">
        <v>1.2795E-3</v>
      </c>
      <c r="C73" s="118">
        <v>1.3519000000000001E-3</v>
      </c>
      <c r="D73" s="102">
        <v>-29324</v>
      </c>
      <c r="E73" s="165"/>
      <c r="F73" s="102">
        <v>0</v>
      </c>
      <c r="G73" s="102"/>
      <c r="H73" s="102">
        <v>0</v>
      </c>
      <c r="I73" s="102">
        <v>1593</v>
      </c>
      <c r="J73" s="109"/>
      <c r="K73" s="102">
        <v>598</v>
      </c>
      <c r="L73" s="102">
        <v>2509</v>
      </c>
      <c r="M73" s="102">
        <v>0</v>
      </c>
      <c r="N73" s="102">
        <v>0</v>
      </c>
      <c r="O73" s="109"/>
      <c r="P73" s="102">
        <v>-691</v>
      </c>
      <c r="Q73" s="102">
        <v>2019</v>
      </c>
      <c r="R73" s="102">
        <v>1328</v>
      </c>
      <c r="S73" s="102"/>
      <c r="T73" s="102">
        <v>-24907</v>
      </c>
      <c r="U73" s="102">
        <v>-33061</v>
      </c>
    </row>
    <row r="74" spans="1:21">
      <c r="A74" s="137" t="s">
        <v>89</v>
      </c>
      <c r="B74" s="118">
        <v>2.26435E-2</v>
      </c>
      <c r="C74" s="118">
        <v>2.0350799999999999E-2</v>
      </c>
      <c r="D74" s="102">
        <v>-518944</v>
      </c>
      <c r="E74" s="165"/>
      <c r="F74" s="102">
        <v>0</v>
      </c>
      <c r="G74" s="102"/>
      <c r="H74" s="102">
        <v>0</v>
      </c>
      <c r="I74" s="102">
        <v>21554</v>
      </c>
      <c r="J74" s="109"/>
      <c r="K74" s="102">
        <v>10575</v>
      </c>
      <c r="L74" s="102">
        <v>44404</v>
      </c>
      <c r="M74" s="102">
        <v>0</v>
      </c>
      <c r="N74" s="102">
        <v>29029</v>
      </c>
      <c r="O74" s="109"/>
      <c r="P74" s="102">
        <v>-12227</v>
      </c>
      <c r="Q74" s="102">
        <v>-7185</v>
      </c>
      <c r="R74" s="102">
        <v>-19412</v>
      </c>
      <c r="S74" s="102"/>
      <c r="T74" s="102">
        <v>-440778</v>
      </c>
      <c r="U74" s="102">
        <v>-585085</v>
      </c>
    </row>
    <row r="75" spans="1:21">
      <c r="A75" s="137" t="s">
        <v>90</v>
      </c>
      <c r="B75" s="118">
        <v>1.0825700000000001E-2</v>
      </c>
      <c r="C75" s="118">
        <v>1.01215E-2</v>
      </c>
      <c r="D75" s="102">
        <v>-248103</v>
      </c>
      <c r="E75" s="165"/>
      <c r="F75" s="102">
        <v>0</v>
      </c>
      <c r="G75" s="102"/>
      <c r="H75" s="102">
        <v>0</v>
      </c>
      <c r="I75" s="102">
        <v>11135</v>
      </c>
      <c r="J75" s="109"/>
      <c r="K75" s="102">
        <v>5056</v>
      </c>
      <c r="L75" s="102">
        <v>21229</v>
      </c>
      <c r="M75" s="102">
        <v>0</v>
      </c>
      <c r="N75" s="102">
        <v>8916</v>
      </c>
      <c r="O75" s="109"/>
      <c r="P75" s="102">
        <v>-5846</v>
      </c>
      <c r="Q75" s="102">
        <v>1017</v>
      </c>
      <c r="R75" s="102">
        <v>-4829</v>
      </c>
      <c r="S75" s="102"/>
      <c r="T75" s="102">
        <v>-210733</v>
      </c>
      <c r="U75" s="102">
        <v>-279725</v>
      </c>
    </row>
    <row r="76" spans="1:21">
      <c r="A76" s="137" t="s">
        <v>91</v>
      </c>
      <c r="B76" s="118">
        <v>1.3393000000000001E-3</v>
      </c>
      <c r="C76" s="118">
        <v>1.2507E-3</v>
      </c>
      <c r="D76" s="102">
        <v>-30694</v>
      </c>
      <c r="E76" s="165"/>
      <c r="F76" s="102">
        <v>0</v>
      </c>
      <c r="G76" s="102"/>
      <c r="H76" s="102">
        <v>0</v>
      </c>
      <c r="I76" s="102">
        <v>967</v>
      </c>
      <c r="J76" s="109"/>
      <c r="K76" s="102">
        <v>625</v>
      </c>
      <c r="L76" s="102">
        <v>2626</v>
      </c>
      <c r="M76" s="102">
        <v>0</v>
      </c>
      <c r="N76" s="102">
        <v>1122</v>
      </c>
      <c r="O76" s="109"/>
      <c r="P76" s="102">
        <v>-723</v>
      </c>
      <c r="Q76" s="102">
        <v>364</v>
      </c>
      <c r="R76" s="102">
        <v>-359</v>
      </c>
      <c r="S76" s="102"/>
      <c r="T76" s="102">
        <v>-26071</v>
      </c>
      <c r="U76" s="102">
        <v>-34606</v>
      </c>
    </row>
    <row r="77" spans="1:21">
      <c r="A77" s="137" t="s">
        <v>92</v>
      </c>
      <c r="B77" s="118">
        <v>3.7664999999999999E-3</v>
      </c>
      <c r="C77" s="118">
        <v>3.4764000000000001E-3</v>
      </c>
      <c r="D77" s="102">
        <v>-86321</v>
      </c>
      <c r="E77" s="165"/>
      <c r="F77" s="102">
        <v>0</v>
      </c>
      <c r="G77" s="102"/>
      <c r="H77" s="102">
        <v>0</v>
      </c>
      <c r="I77" s="102">
        <v>5295</v>
      </c>
      <c r="J77" s="109"/>
      <c r="K77" s="102">
        <v>1759</v>
      </c>
      <c r="L77" s="102">
        <v>7386</v>
      </c>
      <c r="M77" s="102">
        <v>0</v>
      </c>
      <c r="N77" s="102">
        <v>3673</v>
      </c>
      <c r="O77" s="109"/>
      <c r="P77" s="102">
        <v>-2034</v>
      </c>
      <c r="Q77" s="102">
        <v>817</v>
      </c>
      <c r="R77" s="102">
        <v>-1217</v>
      </c>
      <c r="S77" s="102"/>
      <c r="T77" s="102">
        <v>-73319</v>
      </c>
      <c r="U77" s="102">
        <v>-97323</v>
      </c>
    </row>
    <row r="78" spans="1:21">
      <c r="A78" s="137" t="s">
        <v>93</v>
      </c>
      <c r="B78" s="118">
        <v>7.8551000000000003E-3</v>
      </c>
      <c r="C78" s="118">
        <v>6.2163000000000001E-3</v>
      </c>
      <c r="D78" s="102">
        <v>-180023</v>
      </c>
      <c r="E78" s="165"/>
      <c r="F78" s="102">
        <v>0</v>
      </c>
      <c r="G78" s="102"/>
      <c r="H78" s="102">
        <v>0</v>
      </c>
      <c r="I78" s="102">
        <v>9605</v>
      </c>
      <c r="J78" s="109"/>
      <c r="K78" s="102">
        <v>3668</v>
      </c>
      <c r="L78" s="102">
        <v>15404</v>
      </c>
      <c r="M78" s="102">
        <v>0</v>
      </c>
      <c r="N78" s="102">
        <v>20749</v>
      </c>
      <c r="O78" s="109"/>
      <c r="P78" s="102">
        <v>-4242</v>
      </c>
      <c r="Q78" s="102">
        <v>-3848</v>
      </c>
      <c r="R78" s="102">
        <v>-8090</v>
      </c>
      <c r="S78" s="102"/>
      <c r="T78" s="102">
        <v>-152907</v>
      </c>
      <c r="U78" s="102">
        <v>-202968</v>
      </c>
    </row>
    <row r="79" spans="1:21">
      <c r="A79" s="137" t="s">
        <v>94</v>
      </c>
      <c r="B79" s="118">
        <v>1.2987999999999999E-3</v>
      </c>
      <c r="C79" s="118">
        <v>1.1808000000000001E-3</v>
      </c>
      <c r="D79" s="102">
        <v>-29766</v>
      </c>
      <c r="E79" s="165"/>
      <c r="F79" s="102">
        <v>0</v>
      </c>
      <c r="G79" s="102"/>
      <c r="H79" s="102">
        <v>0</v>
      </c>
      <c r="I79" s="102">
        <v>1872</v>
      </c>
      <c r="J79" s="109"/>
      <c r="K79" s="102">
        <v>607</v>
      </c>
      <c r="L79" s="102">
        <v>2547</v>
      </c>
      <c r="M79" s="102">
        <v>0</v>
      </c>
      <c r="N79" s="102">
        <v>1494</v>
      </c>
      <c r="O79" s="109"/>
      <c r="P79" s="102">
        <v>-701</v>
      </c>
      <c r="Q79" s="102">
        <v>-476</v>
      </c>
      <c r="R79" s="102">
        <v>-1177</v>
      </c>
      <c r="S79" s="102"/>
      <c r="T79" s="102">
        <v>-25282</v>
      </c>
      <c r="U79" s="102">
        <v>-33560</v>
      </c>
    </row>
    <row r="80" spans="1:21">
      <c r="A80" s="137" t="s">
        <v>95</v>
      </c>
      <c r="B80" s="118">
        <v>3.1557E-3</v>
      </c>
      <c r="C80" s="118">
        <v>3.0278000000000002E-3</v>
      </c>
      <c r="D80" s="102">
        <v>-72322</v>
      </c>
      <c r="E80" s="165"/>
      <c r="F80" s="102">
        <v>0</v>
      </c>
      <c r="G80" s="102"/>
      <c r="H80" s="102">
        <v>0</v>
      </c>
      <c r="I80" s="102">
        <v>4546</v>
      </c>
      <c r="J80" s="109"/>
      <c r="K80" s="102">
        <v>1474</v>
      </c>
      <c r="L80" s="102">
        <v>6188</v>
      </c>
      <c r="M80" s="102">
        <v>0</v>
      </c>
      <c r="N80" s="102">
        <v>1619</v>
      </c>
      <c r="O80" s="109"/>
      <c r="P80" s="102">
        <v>-1704</v>
      </c>
      <c r="Q80" s="102">
        <v>1101</v>
      </c>
      <c r="R80" s="102">
        <v>-603</v>
      </c>
      <c r="S80" s="102"/>
      <c r="T80" s="102">
        <v>-61429</v>
      </c>
      <c r="U80" s="102">
        <v>-81540</v>
      </c>
    </row>
    <row r="81" spans="1:21">
      <c r="A81" s="137" t="s">
        <v>96</v>
      </c>
      <c r="B81" s="118">
        <v>1.4161099999999999E-2</v>
      </c>
      <c r="C81" s="118">
        <v>1.30533E-2</v>
      </c>
      <c r="D81" s="102">
        <v>-324544</v>
      </c>
      <c r="E81" s="165"/>
      <c r="F81" s="102">
        <v>0</v>
      </c>
      <c r="G81" s="102"/>
      <c r="H81" s="102">
        <v>0</v>
      </c>
      <c r="I81" s="102">
        <v>13032</v>
      </c>
      <c r="J81" s="109"/>
      <c r="K81" s="102">
        <v>6613</v>
      </c>
      <c r="L81" s="102">
        <v>27770</v>
      </c>
      <c r="M81" s="102">
        <v>0</v>
      </c>
      <c r="N81" s="102">
        <v>14027</v>
      </c>
      <c r="O81" s="109"/>
      <c r="P81" s="102">
        <v>-7647</v>
      </c>
      <c r="Q81" s="102">
        <v>419</v>
      </c>
      <c r="R81" s="102">
        <v>-7228</v>
      </c>
      <c r="S81" s="102"/>
      <c r="T81" s="102">
        <v>-275660</v>
      </c>
      <c r="U81" s="102">
        <v>-365909</v>
      </c>
    </row>
    <row r="82" spans="1:21">
      <c r="A82" s="137" t="s">
        <v>97</v>
      </c>
      <c r="B82" s="118">
        <v>2.2509000000000001E-3</v>
      </c>
      <c r="C82" s="118">
        <v>2.1887E-3</v>
      </c>
      <c r="D82" s="102">
        <v>-51586</v>
      </c>
      <c r="E82" s="165"/>
      <c r="F82" s="102">
        <v>0</v>
      </c>
      <c r="G82" s="102"/>
      <c r="H82" s="102">
        <v>0</v>
      </c>
      <c r="I82" s="102">
        <v>5180</v>
      </c>
      <c r="J82" s="109"/>
      <c r="K82" s="102">
        <v>1051</v>
      </c>
      <c r="L82" s="102">
        <v>4414</v>
      </c>
      <c r="M82" s="102">
        <v>0</v>
      </c>
      <c r="N82" s="102">
        <v>788</v>
      </c>
      <c r="O82" s="109"/>
      <c r="P82" s="102">
        <v>-1215</v>
      </c>
      <c r="Q82" s="102">
        <v>-572</v>
      </c>
      <c r="R82" s="102">
        <v>-1787</v>
      </c>
      <c r="S82" s="102"/>
      <c r="T82" s="102">
        <v>-43816</v>
      </c>
      <c r="U82" s="102">
        <v>-58161</v>
      </c>
    </row>
    <row r="83" spans="1:21">
      <c r="A83" s="137" t="s">
        <v>98</v>
      </c>
      <c r="B83" s="118">
        <v>1.1178499999999999E-2</v>
      </c>
      <c r="C83" s="118">
        <v>1.03541E-2</v>
      </c>
      <c r="D83" s="102">
        <v>-256189</v>
      </c>
      <c r="E83" s="165"/>
      <c r="F83" s="102">
        <v>0</v>
      </c>
      <c r="G83" s="102"/>
      <c r="H83" s="102">
        <v>0</v>
      </c>
      <c r="I83" s="102">
        <v>13615</v>
      </c>
      <c r="J83" s="109"/>
      <c r="K83" s="102">
        <v>5220</v>
      </c>
      <c r="L83" s="102">
        <v>21921</v>
      </c>
      <c r="M83" s="102">
        <v>0</v>
      </c>
      <c r="N83" s="102">
        <v>10437</v>
      </c>
      <c r="O83" s="109"/>
      <c r="P83" s="102">
        <v>-6036</v>
      </c>
      <c r="Q83" s="102">
        <v>3522</v>
      </c>
      <c r="R83" s="102">
        <v>-2514</v>
      </c>
      <c r="S83" s="102"/>
      <c r="T83" s="102">
        <v>-217601</v>
      </c>
      <c r="U83" s="102">
        <v>-288841</v>
      </c>
    </row>
    <row r="84" spans="1:21">
      <c r="A84" s="137" t="s">
        <v>99</v>
      </c>
      <c r="B84" s="118">
        <v>2.5414000000000001E-3</v>
      </c>
      <c r="C84" s="118">
        <v>2.4407000000000001E-3</v>
      </c>
      <c r="D84" s="102">
        <v>-58244</v>
      </c>
      <c r="E84" s="165"/>
      <c r="F84" s="102">
        <v>0</v>
      </c>
      <c r="G84" s="102"/>
      <c r="H84" s="102">
        <v>0</v>
      </c>
      <c r="I84" s="102">
        <v>5939</v>
      </c>
      <c r="J84" s="109"/>
      <c r="K84" s="102">
        <v>1187</v>
      </c>
      <c r="L84" s="102">
        <v>4984</v>
      </c>
      <c r="M84" s="102">
        <v>0</v>
      </c>
      <c r="N84" s="102">
        <v>1275</v>
      </c>
      <c r="O84" s="109"/>
      <c r="P84" s="102">
        <v>-1372</v>
      </c>
      <c r="Q84" s="102">
        <v>395</v>
      </c>
      <c r="R84" s="102">
        <v>-977</v>
      </c>
      <c r="S84" s="102"/>
      <c r="T84" s="102">
        <v>-49471</v>
      </c>
      <c r="U84" s="102">
        <v>-65667</v>
      </c>
    </row>
    <row r="85" spans="1:21">
      <c r="A85" s="137" t="s">
        <v>100</v>
      </c>
      <c r="B85" s="118">
        <v>6.1092999999999998E-3</v>
      </c>
      <c r="C85" s="118">
        <v>7.1928000000000001E-3</v>
      </c>
      <c r="D85" s="102">
        <v>-140013</v>
      </c>
      <c r="E85" s="165"/>
      <c r="F85" s="102">
        <v>0</v>
      </c>
      <c r="G85" s="102"/>
      <c r="H85" s="102">
        <v>0</v>
      </c>
      <c r="I85" s="102">
        <v>21843</v>
      </c>
      <c r="J85" s="109"/>
      <c r="K85" s="102">
        <v>2853</v>
      </c>
      <c r="L85" s="102">
        <v>11980</v>
      </c>
      <c r="M85" s="102">
        <v>0</v>
      </c>
      <c r="N85" s="102">
        <v>0</v>
      </c>
      <c r="O85" s="109"/>
      <c r="P85" s="102">
        <v>-3299</v>
      </c>
      <c r="Q85" s="102">
        <v>9786</v>
      </c>
      <c r="R85" s="102">
        <v>6487</v>
      </c>
      <c r="S85" s="102"/>
      <c r="T85" s="102">
        <v>-118924</v>
      </c>
      <c r="U85" s="102">
        <v>-157858</v>
      </c>
    </row>
    <row r="86" spans="1:21">
      <c r="A86" s="137" t="s">
        <v>101</v>
      </c>
      <c r="B86" s="118">
        <v>7.8457000000000006E-3</v>
      </c>
      <c r="C86" s="118">
        <v>7.6769999999999998E-3</v>
      </c>
      <c r="D86" s="102">
        <v>-179808</v>
      </c>
      <c r="E86" s="165"/>
      <c r="F86" s="102">
        <v>0</v>
      </c>
      <c r="G86" s="102"/>
      <c r="H86" s="102">
        <v>0</v>
      </c>
      <c r="I86" s="102">
        <v>7369</v>
      </c>
      <c r="J86" s="109"/>
      <c r="K86" s="102">
        <v>3664</v>
      </c>
      <c r="L86" s="102">
        <v>15385</v>
      </c>
      <c r="M86" s="102">
        <v>0</v>
      </c>
      <c r="N86" s="102">
        <v>2137</v>
      </c>
      <c r="O86" s="109"/>
      <c r="P86" s="102">
        <v>-4237</v>
      </c>
      <c r="Q86" s="102">
        <v>5</v>
      </c>
      <c r="R86" s="102">
        <v>-4232</v>
      </c>
      <c r="S86" s="102"/>
      <c r="T86" s="102">
        <v>-152724</v>
      </c>
      <c r="U86" s="102">
        <v>-202725</v>
      </c>
    </row>
    <row r="87" spans="1:21">
      <c r="A87" s="137" t="s">
        <v>102</v>
      </c>
      <c r="B87" s="118">
        <v>1.30156E-2</v>
      </c>
      <c r="C87" s="118">
        <v>1.24107E-2</v>
      </c>
      <c r="D87" s="102">
        <v>-298292</v>
      </c>
      <c r="E87" s="165"/>
      <c r="F87" s="102">
        <v>0</v>
      </c>
      <c r="G87" s="102"/>
      <c r="H87" s="102">
        <v>0</v>
      </c>
      <c r="I87" s="102">
        <v>12088</v>
      </c>
      <c r="J87" s="109"/>
      <c r="K87" s="102">
        <v>6078</v>
      </c>
      <c r="L87" s="102">
        <v>25524</v>
      </c>
      <c r="M87" s="102">
        <v>0</v>
      </c>
      <c r="N87" s="102">
        <v>7659</v>
      </c>
      <c r="O87" s="109"/>
      <c r="P87" s="102">
        <v>-7028</v>
      </c>
      <c r="Q87" s="102">
        <v>-749</v>
      </c>
      <c r="R87" s="102">
        <v>-7777</v>
      </c>
      <c r="S87" s="102"/>
      <c r="T87" s="102">
        <v>-253362</v>
      </c>
      <c r="U87" s="102">
        <v>-336310</v>
      </c>
    </row>
    <row r="88" spans="1:21">
      <c r="A88" s="137" t="s">
        <v>103</v>
      </c>
      <c r="B88" s="118">
        <v>6.3701000000000001E-3</v>
      </c>
      <c r="C88" s="118">
        <v>6.0493999999999999E-3</v>
      </c>
      <c r="D88" s="102">
        <v>-145990</v>
      </c>
      <c r="E88" s="165"/>
      <c r="F88" s="102">
        <v>0</v>
      </c>
      <c r="G88" s="102"/>
      <c r="H88" s="102">
        <v>0</v>
      </c>
      <c r="I88" s="102">
        <v>6943</v>
      </c>
      <c r="J88" s="109"/>
      <c r="K88" s="102">
        <v>2975</v>
      </c>
      <c r="L88" s="102">
        <v>12492</v>
      </c>
      <c r="M88" s="102">
        <v>0</v>
      </c>
      <c r="N88" s="102">
        <v>4061</v>
      </c>
      <c r="O88" s="109"/>
      <c r="P88" s="102">
        <v>-3440</v>
      </c>
      <c r="Q88" s="102">
        <v>2028</v>
      </c>
      <c r="R88" s="102">
        <v>-1412</v>
      </c>
      <c r="S88" s="102"/>
      <c r="T88" s="102">
        <v>-124000</v>
      </c>
      <c r="U88" s="102">
        <v>-164597</v>
      </c>
    </row>
    <row r="89" spans="1:21">
      <c r="A89" s="137" t="s">
        <v>104</v>
      </c>
      <c r="B89" s="118">
        <v>3.8674E-3</v>
      </c>
      <c r="C89" s="118">
        <v>4.1282000000000003E-3</v>
      </c>
      <c r="D89" s="102">
        <v>-88633</v>
      </c>
      <c r="E89" s="165"/>
      <c r="F89" s="102">
        <v>0</v>
      </c>
      <c r="G89" s="102"/>
      <c r="H89" s="102">
        <v>0</v>
      </c>
      <c r="I89" s="102">
        <v>9160</v>
      </c>
      <c r="J89" s="109"/>
      <c r="K89" s="102">
        <v>1806</v>
      </c>
      <c r="L89" s="102">
        <v>7584</v>
      </c>
      <c r="M89" s="102">
        <v>0</v>
      </c>
      <c r="N89" s="102">
        <v>0</v>
      </c>
      <c r="O89" s="109"/>
      <c r="P89" s="102">
        <v>-2088</v>
      </c>
      <c r="Q89" s="102">
        <v>5366</v>
      </c>
      <c r="R89" s="102">
        <v>3278</v>
      </c>
      <c r="S89" s="102"/>
      <c r="T89" s="102">
        <v>-75283</v>
      </c>
      <c r="U89" s="102">
        <v>-99930</v>
      </c>
    </row>
    <row r="90" spans="1:21">
      <c r="A90" s="137" t="s">
        <v>105</v>
      </c>
      <c r="B90" s="118">
        <v>2.6979999999999999E-3</v>
      </c>
      <c r="C90" s="118">
        <v>2.6971E-3</v>
      </c>
      <c r="D90" s="102">
        <v>-61833</v>
      </c>
      <c r="E90" s="165"/>
      <c r="F90" s="102">
        <v>0</v>
      </c>
      <c r="G90" s="102"/>
      <c r="H90" s="102">
        <v>0</v>
      </c>
      <c r="I90" s="102">
        <v>861</v>
      </c>
      <c r="J90" s="109"/>
      <c r="K90" s="102">
        <v>1260</v>
      </c>
      <c r="L90" s="102">
        <v>5291</v>
      </c>
      <c r="M90" s="102">
        <v>0</v>
      </c>
      <c r="N90" s="102">
        <v>12</v>
      </c>
      <c r="O90" s="109"/>
      <c r="P90" s="102">
        <v>-1457</v>
      </c>
      <c r="Q90" s="102">
        <v>1495</v>
      </c>
      <c r="R90" s="102">
        <v>38</v>
      </c>
      <c r="S90" s="102"/>
      <c r="T90" s="102">
        <v>-52519</v>
      </c>
      <c r="U90" s="102">
        <v>-69714</v>
      </c>
    </row>
    <row r="91" spans="1:21">
      <c r="A91" s="137" t="s">
        <v>106</v>
      </c>
      <c r="B91" s="118">
        <v>6.2995000000000004E-3</v>
      </c>
      <c r="C91" s="118">
        <v>5.7082000000000001E-3</v>
      </c>
      <c r="D91" s="102">
        <v>-144372</v>
      </c>
      <c r="E91" s="165"/>
      <c r="F91" s="102">
        <v>0</v>
      </c>
      <c r="G91" s="102"/>
      <c r="H91" s="102">
        <v>0</v>
      </c>
      <c r="I91" s="102">
        <v>5254</v>
      </c>
      <c r="J91" s="109"/>
      <c r="K91" s="102">
        <v>2942</v>
      </c>
      <c r="L91" s="102">
        <v>12353</v>
      </c>
      <c r="M91" s="102">
        <v>0</v>
      </c>
      <c r="N91" s="102">
        <v>7487</v>
      </c>
      <c r="O91" s="109"/>
      <c r="P91" s="102">
        <v>-3402</v>
      </c>
      <c r="Q91" s="102">
        <v>-398</v>
      </c>
      <c r="R91" s="102">
        <v>-3800</v>
      </c>
      <c r="S91" s="102"/>
      <c r="T91" s="102">
        <v>-122626</v>
      </c>
      <c r="U91" s="102">
        <v>-162773</v>
      </c>
    </row>
    <row r="92" spans="1:21">
      <c r="A92" s="137" t="s">
        <v>107</v>
      </c>
      <c r="B92" s="118">
        <v>3.4803E-3</v>
      </c>
      <c r="C92" s="118">
        <v>3.1526000000000002E-3</v>
      </c>
      <c r="D92" s="102">
        <v>-79762</v>
      </c>
      <c r="E92" s="165"/>
      <c r="F92" s="102">
        <v>0</v>
      </c>
      <c r="G92" s="102"/>
      <c r="H92" s="102">
        <v>0</v>
      </c>
      <c r="I92" s="102">
        <v>4612</v>
      </c>
      <c r="J92" s="109"/>
      <c r="K92" s="102">
        <v>1625</v>
      </c>
      <c r="L92" s="102">
        <v>6825</v>
      </c>
      <c r="M92" s="102">
        <v>0</v>
      </c>
      <c r="N92" s="102">
        <v>4149</v>
      </c>
      <c r="O92" s="109"/>
      <c r="P92" s="102">
        <v>-1879</v>
      </c>
      <c r="Q92" s="102">
        <v>1584</v>
      </c>
      <c r="R92" s="102">
        <v>-295</v>
      </c>
      <c r="S92" s="102"/>
      <c r="T92" s="102">
        <v>-67748</v>
      </c>
      <c r="U92" s="102">
        <v>-89927</v>
      </c>
    </row>
    <row r="93" spans="1:21">
      <c r="A93" s="137" t="s">
        <v>108</v>
      </c>
      <c r="B93" s="118">
        <v>6.5468999999999996E-3</v>
      </c>
      <c r="C93" s="118">
        <v>6.3070000000000001E-3</v>
      </c>
      <c r="D93" s="102">
        <v>-150042</v>
      </c>
      <c r="E93" s="165"/>
      <c r="F93" s="102">
        <v>0</v>
      </c>
      <c r="G93" s="102"/>
      <c r="H93" s="102">
        <v>0</v>
      </c>
      <c r="I93" s="102">
        <v>12889</v>
      </c>
      <c r="J93" s="109"/>
      <c r="K93" s="102">
        <v>3057</v>
      </c>
      <c r="L93" s="102">
        <v>12838</v>
      </c>
      <c r="M93" s="102">
        <v>0</v>
      </c>
      <c r="N93" s="102">
        <v>3037</v>
      </c>
      <c r="O93" s="109"/>
      <c r="P93" s="102">
        <v>-3535</v>
      </c>
      <c r="Q93" s="102">
        <v>-4280</v>
      </c>
      <c r="R93" s="102">
        <v>-7815</v>
      </c>
      <c r="S93" s="102"/>
      <c r="T93" s="102">
        <v>-127442</v>
      </c>
      <c r="U93" s="102">
        <v>-169165</v>
      </c>
    </row>
    <row r="94" spans="1:21">
      <c r="A94" s="137" t="s">
        <v>109</v>
      </c>
      <c r="B94" s="118">
        <v>1.2212E-3</v>
      </c>
      <c r="C94" s="118">
        <v>2.9602999999999999E-3</v>
      </c>
      <c r="D94" s="102">
        <v>-27987</v>
      </c>
      <c r="E94" s="165"/>
      <c r="F94" s="102">
        <v>0</v>
      </c>
      <c r="G94" s="102"/>
      <c r="H94" s="102">
        <v>0</v>
      </c>
      <c r="I94" s="102">
        <v>23299</v>
      </c>
      <c r="J94" s="109"/>
      <c r="K94" s="102">
        <v>570</v>
      </c>
      <c r="L94" s="102">
        <v>2395</v>
      </c>
      <c r="M94" s="102">
        <v>0</v>
      </c>
      <c r="N94" s="102">
        <v>0</v>
      </c>
      <c r="O94" s="109"/>
      <c r="P94" s="102">
        <v>-659</v>
      </c>
      <c r="Q94" s="102">
        <v>11660</v>
      </c>
      <c r="R94" s="102">
        <v>11001</v>
      </c>
      <c r="S94" s="102"/>
      <c r="T94" s="102">
        <v>-23772</v>
      </c>
      <c r="U94" s="102">
        <v>-31555</v>
      </c>
    </row>
    <row r="95" spans="1:21">
      <c r="A95" s="137" t="s">
        <v>110</v>
      </c>
      <c r="B95" s="118">
        <v>3.8666999999999998E-3</v>
      </c>
      <c r="C95" s="118">
        <v>3.9773999999999999E-3</v>
      </c>
      <c r="D95" s="102">
        <v>-88617</v>
      </c>
      <c r="E95" s="165"/>
      <c r="F95" s="102">
        <v>0</v>
      </c>
      <c r="G95" s="102"/>
      <c r="H95" s="102">
        <v>0</v>
      </c>
      <c r="I95" s="102">
        <v>1402</v>
      </c>
      <c r="J95" s="109"/>
      <c r="K95" s="102">
        <v>1806</v>
      </c>
      <c r="L95" s="102">
        <v>7583</v>
      </c>
      <c r="M95" s="102">
        <v>0</v>
      </c>
      <c r="N95" s="102">
        <v>3037</v>
      </c>
      <c r="O95" s="109"/>
      <c r="P95" s="102">
        <v>-2088</v>
      </c>
      <c r="Q95" s="102">
        <v>3531</v>
      </c>
      <c r="R95" s="102">
        <v>1443</v>
      </c>
      <c r="S95" s="102"/>
      <c r="T95" s="102">
        <v>-75269</v>
      </c>
      <c r="U95" s="102">
        <v>-99912</v>
      </c>
    </row>
    <row r="96" spans="1:21">
      <c r="A96" s="137" t="s">
        <v>111</v>
      </c>
      <c r="B96" s="118">
        <v>3.0610000000000001E-4</v>
      </c>
      <c r="C96" s="118">
        <v>3.0079999999999999E-4</v>
      </c>
      <c r="D96" s="102">
        <v>-7015</v>
      </c>
      <c r="E96" s="165"/>
      <c r="F96" s="102">
        <v>0</v>
      </c>
      <c r="G96" s="102"/>
      <c r="H96" s="102">
        <v>0</v>
      </c>
      <c r="I96" s="102">
        <v>175</v>
      </c>
      <c r="J96" s="109"/>
      <c r="K96" s="102">
        <v>143</v>
      </c>
      <c r="L96" s="102">
        <v>600</v>
      </c>
      <c r="M96" s="102">
        <v>0</v>
      </c>
      <c r="N96" s="102">
        <v>67</v>
      </c>
      <c r="O96" s="109"/>
      <c r="P96" s="102">
        <v>-165</v>
      </c>
      <c r="Q96" s="102">
        <v>-32</v>
      </c>
      <c r="R96" s="102">
        <v>-197</v>
      </c>
      <c r="S96" s="102"/>
      <c r="T96" s="102">
        <v>-5959</v>
      </c>
      <c r="U96" s="102">
        <v>-7909</v>
      </c>
    </row>
    <row r="97" spans="1:21">
      <c r="A97" s="137" t="s">
        <v>112</v>
      </c>
      <c r="B97" s="118">
        <v>2.8127200000000002E-2</v>
      </c>
      <c r="C97" s="118">
        <v>2.3270099999999998E-2</v>
      </c>
      <c r="D97" s="102">
        <v>-644619</v>
      </c>
      <c r="E97" s="165"/>
      <c r="F97" s="102">
        <v>0</v>
      </c>
      <c r="G97" s="102"/>
      <c r="H97" s="102">
        <v>0</v>
      </c>
      <c r="I97" s="102">
        <v>16917</v>
      </c>
      <c r="J97" s="109"/>
      <c r="K97" s="102">
        <v>13135</v>
      </c>
      <c r="L97" s="102">
        <v>55157</v>
      </c>
      <c r="M97" s="102">
        <v>0</v>
      </c>
      <c r="N97" s="102">
        <v>61497</v>
      </c>
      <c r="O97" s="109"/>
      <c r="P97" s="102">
        <v>-15189</v>
      </c>
      <c r="Q97" s="102">
        <v>-14235</v>
      </c>
      <c r="R97" s="102">
        <v>-29424</v>
      </c>
      <c r="S97" s="102"/>
      <c r="T97" s="102">
        <v>-547524</v>
      </c>
      <c r="U97" s="102">
        <v>-726779</v>
      </c>
    </row>
    <row r="98" spans="1:21">
      <c r="A98" s="137" t="s">
        <v>113</v>
      </c>
      <c r="B98" s="118">
        <v>3.3375000000000002E-3</v>
      </c>
      <c r="C98" s="118">
        <v>2.7642000000000001E-3</v>
      </c>
      <c r="D98" s="102">
        <v>-76489</v>
      </c>
      <c r="E98" s="165"/>
      <c r="F98" s="102">
        <v>0</v>
      </c>
      <c r="G98" s="102"/>
      <c r="H98" s="102">
        <v>0</v>
      </c>
      <c r="I98" s="102">
        <v>8637</v>
      </c>
      <c r="J98" s="109"/>
      <c r="K98" s="102">
        <v>1559</v>
      </c>
      <c r="L98" s="102">
        <v>6545</v>
      </c>
      <c r="M98" s="102">
        <v>0</v>
      </c>
      <c r="N98" s="102">
        <v>7259</v>
      </c>
      <c r="O98" s="109"/>
      <c r="P98" s="102">
        <v>-1802</v>
      </c>
      <c r="Q98" s="102">
        <v>54</v>
      </c>
      <c r="R98" s="102">
        <v>-1748</v>
      </c>
      <c r="S98" s="102"/>
      <c r="T98" s="102">
        <v>-64968</v>
      </c>
      <c r="U98" s="102">
        <v>-86238</v>
      </c>
    </row>
    <row r="99" spans="1:21">
      <c r="A99" s="137" t="s">
        <v>114</v>
      </c>
      <c r="B99" s="118">
        <v>0.11755109999999999</v>
      </c>
      <c r="C99" s="118">
        <v>9.7142199999999998E-2</v>
      </c>
      <c r="D99" s="102">
        <v>-2694036</v>
      </c>
      <c r="E99" s="165"/>
      <c r="F99" s="102">
        <v>0</v>
      </c>
      <c r="G99" s="102"/>
      <c r="H99" s="102">
        <v>0</v>
      </c>
      <c r="I99" s="102">
        <v>264351</v>
      </c>
      <c r="J99" s="109"/>
      <c r="K99" s="102">
        <v>54896</v>
      </c>
      <c r="L99" s="102">
        <v>230518</v>
      </c>
      <c r="M99" s="102">
        <v>0</v>
      </c>
      <c r="N99" s="102">
        <v>258403</v>
      </c>
      <c r="O99" s="109"/>
      <c r="P99" s="102">
        <v>-63478</v>
      </c>
      <c r="Q99" s="102">
        <v>-68378</v>
      </c>
      <c r="R99" s="102">
        <v>-131856</v>
      </c>
      <c r="S99" s="102"/>
      <c r="T99" s="102">
        <v>-2288250</v>
      </c>
      <c r="U99" s="102">
        <v>-3037403</v>
      </c>
    </row>
    <row r="100" spans="1:21">
      <c r="A100" s="137" t="s">
        <v>115</v>
      </c>
      <c r="B100" s="118">
        <v>1.4002999999999999E-3</v>
      </c>
      <c r="C100" s="118">
        <v>1.405E-3</v>
      </c>
      <c r="D100" s="102">
        <v>-32092</v>
      </c>
      <c r="E100" s="165"/>
      <c r="F100" s="102">
        <v>0</v>
      </c>
      <c r="G100" s="102"/>
      <c r="H100" s="102">
        <v>0</v>
      </c>
      <c r="I100" s="102">
        <v>470</v>
      </c>
      <c r="J100" s="109"/>
      <c r="K100" s="102">
        <v>654</v>
      </c>
      <c r="L100" s="102">
        <v>2746</v>
      </c>
      <c r="M100" s="102">
        <v>0</v>
      </c>
      <c r="N100" s="102">
        <v>0</v>
      </c>
      <c r="O100" s="109"/>
      <c r="P100" s="102">
        <v>-756</v>
      </c>
      <c r="Q100" s="102">
        <v>603</v>
      </c>
      <c r="R100" s="102">
        <v>-153</v>
      </c>
      <c r="S100" s="102"/>
      <c r="T100" s="102">
        <v>-27258</v>
      </c>
      <c r="U100" s="102">
        <v>-36182</v>
      </c>
    </row>
    <row r="101" spans="1:21">
      <c r="A101" s="137" t="s">
        <v>116</v>
      </c>
      <c r="B101" s="118">
        <v>7.8390000000000003E-4</v>
      </c>
      <c r="C101" s="118">
        <v>7.3539999999999999E-4</v>
      </c>
      <c r="D101" s="102">
        <v>-17965</v>
      </c>
      <c r="E101" s="165"/>
      <c r="F101" s="102">
        <v>0</v>
      </c>
      <c r="G101" s="102"/>
      <c r="H101" s="102">
        <v>0</v>
      </c>
      <c r="I101" s="102">
        <v>1163</v>
      </c>
      <c r="J101" s="109"/>
      <c r="K101" s="102">
        <v>366</v>
      </c>
      <c r="L101" s="102">
        <v>1537</v>
      </c>
      <c r="M101" s="102">
        <v>0</v>
      </c>
      <c r="N101" s="102">
        <v>614</v>
      </c>
      <c r="O101" s="109"/>
      <c r="P101" s="102">
        <v>-423</v>
      </c>
      <c r="Q101" s="102">
        <v>3616</v>
      </c>
      <c r="R101" s="102">
        <v>3193</v>
      </c>
      <c r="S101" s="102"/>
      <c r="T101" s="102">
        <v>-15259</v>
      </c>
      <c r="U101" s="102">
        <v>-20255</v>
      </c>
    </row>
    <row r="102" spans="1:21">
      <c r="A102" s="137" t="s">
        <v>117</v>
      </c>
      <c r="B102" s="118">
        <v>6.2201000000000001E-3</v>
      </c>
      <c r="C102" s="118">
        <v>5.6359000000000001E-3</v>
      </c>
      <c r="D102" s="102">
        <v>-142552</v>
      </c>
      <c r="E102" s="165"/>
      <c r="F102" s="102">
        <v>0</v>
      </c>
      <c r="G102" s="102"/>
      <c r="H102" s="102">
        <v>0</v>
      </c>
      <c r="I102" s="102">
        <v>5090</v>
      </c>
      <c r="J102" s="109"/>
      <c r="K102" s="102">
        <v>2905</v>
      </c>
      <c r="L102" s="102">
        <v>12198</v>
      </c>
      <c r="M102" s="102">
        <v>0</v>
      </c>
      <c r="N102" s="102">
        <v>7396</v>
      </c>
      <c r="O102" s="109"/>
      <c r="P102" s="102">
        <v>-3359</v>
      </c>
      <c r="Q102" s="102">
        <v>1335</v>
      </c>
      <c r="R102" s="102">
        <v>-2024</v>
      </c>
      <c r="S102" s="102"/>
      <c r="T102" s="102">
        <v>-121080</v>
      </c>
      <c r="U102" s="102">
        <v>-160721</v>
      </c>
    </row>
    <row r="103" spans="1:21">
      <c r="A103" s="137" t="s">
        <v>118</v>
      </c>
      <c r="B103" s="118">
        <v>9.0223000000000005E-3</v>
      </c>
      <c r="C103" s="118">
        <v>8.2743999999999995E-3</v>
      </c>
      <c r="D103" s="102">
        <v>-206773</v>
      </c>
      <c r="E103" s="165"/>
      <c r="F103" s="102">
        <v>0</v>
      </c>
      <c r="G103" s="102"/>
      <c r="H103" s="102">
        <v>0</v>
      </c>
      <c r="I103" s="102">
        <v>12221</v>
      </c>
      <c r="J103" s="109"/>
      <c r="K103" s="102">
        <v>4213</v>
      </c>
      <c r="L103" s="102">
        <v>17693</v>
      </c>
      <c r="M103" s="102">
        <v>0</v>
      </c>
      <c r="N103" s="102">
        <v>9470</v>
      </c>
      <c r="O103" s="109"/>
      <c r="P103" s="102">
        <v>-4872</v>
      </c>
      <c r="Q103" s="102">
        <v>3036</v>
      </c>
      <c r="R103" s="102">
        <v>-1836</v>
      </c>
      <c r="S103" s="102"/>
      <c r="T103" s="102">
        <v>-175628</v>
      </c>
      <c r="U103" s="102">
        <v>-233127</v>
      </c>
    </row>
    <row r="104" spans="1:21">
      <c r="A104" s="137" t="s">
        <v>119</v>
      </c>
      <c r="B104" s="118">
        <v>5.0927000000000004E-3</v>
      </c>
      <c r="C104" s="118">
        <v>5.2541999999999997E-3</v>
      </c>
      <c r="D104" s="102">
        <v>-116714</v>
      </c>
      <c r="E104" s="165"/>
      <c r="F104" s="102">
        <v>0</v>
      </c>
      <c r="G104" s="102"/>
      <c r="H104" s="102">
        <v>0</v>
      </c>
      <c r="I104" s="102">
        <v>8931</v>
      </c>
      <c r="J104" s="109"/>
      <c r="K104" s="102">
        <v>2378</v>
      </c>
      <c r="L104" s="102">
        <v>9987</v>
      </c>
      <c r="M104" s="102">
        <v>0</v>
      </c>
      <c r="N104" s="102">
        <v>0</v>
      </c>
      <c r="O104" s="109"/>
      <c r="P104" s="102">
        <v>-2750</v>
      </c>
      <c r="Q104" s="102">
        <v>3545</v>
      </c>
      <c r="R104" s="102">
        <v>795</v>
      </c>
      <c r="S104" s="102"/>
      <c r="T104" s="102">
        <v>-99134</v>
      </c>
      <c r="U104" s="102">
        <v>-131590</v>
      </c>
    </row>
    <row r="105" spans="1:21">
      <c r="A105" s="137" t="s">
        <v>120</v>
      </c>
      <c r="B105" s="118">
        <v>6.2757999999999998E-3</v>
      </c>
      <c r="C105" s="118">
        <v>4.2065999999999996E-3</v>
      </c>
      <c r="D105" s="102">
        <v>-143829</v>
      </c>
      <c r="E105" s="165"/>
      <c r="F105" s="102">
        <v>0</v>
      </c>
      <c r="G105" s="102"/>
      <c r="H105" s="102">
        <v>0</v>
      </c>
      <c r="I105" s="102">
        <v>2339</v>
      </c>
      <c r="J105" s="109"/>
      <c r="K105" s="102">
        <v>2931</v>
      </c>
      <c r="L105" s="102">
        <v>12307</v>
      </c>
      <c r="M105" s="102">
        <v>0</v>
      </c>
      <c r="N105" s="102">
        <v>26199</v>
      </c>
      <c r="O105" s="109"/>
      <c r="P105" s="102">
        <v>-3389</v>
      </c>
      <c r="Q105" s="102">
        <v>-10991</v>
      </c>
      <c r="R105" s="102">
        <v>-14380</v>
      </c>
      <c r="S105" s="102"/>
      <c r="T105" s="102">
        <v>-122165</v>
      </c>
      <c r="U105" s="102">
        <v>-162160</v>
      </c>
    </row>
    <row r="106" spans="1:21">
      <c r="A106" s="137" t="s">
        <v>121</v>
      </c>
      <c r="B106" s="118">
        <v>2.9585000000000002E-3</v>
      </c>
      <c r="C106" s="118">
        <v>2.7458000000000001E-3</v>
      </c>
      <c r="D106" s="102">
        <v>-67803</v>
      </c>
      <c r="E106" s="165"/>
      <c r="F106" s="102">
        <v>0</v>
      </c>
      <c r="G106" s="102"/>
      <c r="H106" s="102">
        <v>0</v>
      </c>
      <c r="I106" s="102">
        <v>2471</v>
      </c>
      <c r="J106" s="109"/>
      <c r="K106" s="102">
        <v>1382</v>
      </c>
      <c r="L106" s="102">
        <v>5802</v>
      </c>
      <c r="M106" s="102">
        <v>0</v>
      </c>
      <c r="N106" s="102">
        <v>2693</v>
      </c>
      <c r="O106" s="109"/>
      <c r="P106" s="102">
        <v>-1598</v>
      </c>
      <c r="Q106" s="102">
        <v>709</v>
      </c>
      <c r="R106" s="102">
        <v>-889</v>
      </c>
      <c r="S106" s="102"/>
      <c r="T106" s="102">
        <v>-57590</v>
      </c>
      <c r="U106" s="102">
        <v>-76445</v>
      </c>
    </row>
    <row r="107" spans="1:21">
      <c r="A107" s="137" t="s">
        <v>122</v>
      </c>
      <c r="B107" s="118">
        <v>1.7472E-3</v>
      </c>
      <c r="C107" s="118">
        <v>1.627E-3</v>
      </c>
      <c r="D107" s="102">
        <v>-40042</v>
      </c>
      <c r="E107" s="165"/>
      <c r="F107" s="102">
        <v>0</v>
      </c>
      <c r="G107" s="102"/>
      <c r="H107" s="102">
        <v>0</v>
      </c>
      <c r="I107" s="102">
        <v>2782</v>
      </c>
      <c r="J107" s="109"/>
      <c r="K107" s="102">
        <v>816</v>
      </c>
      <c r="L107" s="102">
        <v>3426</v>
      </c>
      <c r="M107" s="102">
        <v>0</v>
      </c>
      <c r="N107" s="102">
        <v>1522</v>
      </c>
      <c r="O107" s="109"/>
      <c r="P107" s="102">
        <v>-943</v>
      </c>
      <c r="Q107" s="102">
        <v>-629</v>
      </c>
      <c r="R107" s="102">
        <v>-1572</v>
      </c>
      <c r="S107" s="102"/>
      <c r="T107" s="102">
        <v>-34011</v>
      </c>
      <c r="U107" s="102">
        <v>-45146</v>
      </c>
    </row>
    <row r="108" spans="1:21">
      <c r="A108" s="107"/>
      <c r="B108" s="116"/>
      <c r="C108" s="116"/>
      <c r="D108" s="1"/>
      <c r="E108" s="109"/>
      <c r="F108" s="110"/>
      <c r="G108" s="110"/>
      <c r="H108" s="110"/>
      <c r="I108" s="109"/>
      <c r="J108" s="109"/>
      <c r="K108" s="110"/>
      <c r="L108" s="110"/>
      <c r="M108" s="110"/>
      <c r="N108" s="109"/>
      <c r="O108" s="109"/>
      <c r="P108" s="102" t="s">
        <v>212</v>
      </c>
      <c r="Q108" s="102" t="s">
        <v>212</v>
      </c>
      <c r="R108" s="102" t="s">
        <v>212</v>
      </c>
      <c r="S108" s="102"/>
    </row>
    <row r="109" spans="1:21">
      <c r="B109" s="117"/>
      <c r="C109" s="113"/>
      <c r="D109" s="114"/>
      <c r="F109" s="1"/>
      <c r="G109" s="1"/>
      <c r="H109" s="1"/>
      <c r="I109" s="1"/>
      <c r="K109" s="1"/>
      <c r="L109" s="1"/>
      <c r="M109" s="1"/>
      <c r="N109" s="1"/>
      <c r="P109" s="177"/>
      <c r="Q109" s="177"/>
      <c r="R109" s="177"/>
    </row>
    <row r="110" spans="1:21">
      <c r="A110" s="112"/>
      <c r="D110" s="111"/>
      <c r="E110" s="115"/>
      <c r="F110" s="114"/>
      <c r="G110" s="114"/>
      <c r="H110" s="114"/>
      <c r="I110" s="114"/>
      <c r="J110" s="115"/>
      <c r="K110" s="114"/>
      <c r="L110" s="114"/>
      <c r="M110" s="114"/>
      <c r="N110" s="114"/>
      <c r="O110" s="115"/>
      <c r="P110" s="114"/>
      <c r="Q110" s="114"/>
      <c r="R110" s="114"/>
      <c r="S110" s="114"/>
    </row>
    <row r="111" spans="1:21">
      <c r="D111" s="111"/>
      <c r="F111" s="111"/>
      <c r="G111" s="111"/>
      <c r="H111" s="111"/>
      <c r="I111" s="111"/>
      <c r="J111" s="111"/>
      <c r="K111" s="111"/>
      <c r="L111" s="111"/>
      <c r="M111" s="111"/>
      <c r="N111" s="111"/>
      <c r="P111" s="111"/>
      <c r="R111" s="111"/>
      <c r="S111" s="111"/>
    </row>
    <row r="121" spans="1:1" s="140" customFormat="1">
      <c r="A121" s="140" t="s">
        <v>279</v>
      </c>
    </row>
  </sheetData>
  <sheetProtection algorithmName="SHA-512" hashValue="krqfxoagwXqsHphw0GIA9q/N+WOEbrfhzqJEAI3pYgKsyWj0lR8nMKNuj450piXiAelttuxxyOyI0MDZn2qeag==" saltValue="/RrzFbqmToYH8BxjJLeCBw=="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2225D-A703-4DF2-8101-A795A43670E3}">
  <dimension ref="A1:U121"/>
  <sheetViews>
    <sheetView workbookViewId="0">
      <pane xSplit="1" ySplit="6" topLeftCell="B7" activePane="bottomRight" state="frozen"/>
      <selection activeCell="G50" activeCellId="1" sqref="C8 G50"/>
      <selection pane="topRight" activeCell="G50" activeCellId="1" sqref="C8 G50"/>
      <selection pane="bottomLeft" activeCell="G50" activeCellId="1" sqref="C8 G50"/>
      <selection pane="bottomRight"/>
    </sheetView>
  </sheetViews>
  <sheetFormatPr defaultRowHeight="15"/>
  <cols>
    <col min="1" max="1" width="30.85546875" customWidth="1"/>
    <col min="2" max="2" width="12.140625" customWidth="1"/>
    <col min="3" max="3" width="14.42578125" customWidth="1"/>
    <col min="4" max="4" width="16" bestFit="1" customWidth="1"/>
    <col min="5" max="5" width="3.42578125" customWidth="1"/>
    <col min="6" max="6" width="16.28515625" customWidth="1"/>
    <col min="7" max="7" width="15.7109375" customWidth="1"/>
    <col min="8" max="8" width="13.7109375" customWidth="1"/>
    <col min="9" max="9" width="14.85546875" customWidth="1"/>
    <col min="10" max="10" width="3.28515625" customWidth="1"/>
    <col min="11" max="11" width="18.28515625" customWidth="1"/>
    <col min="12" max="12" width="15.7109375" customWidth="1"/>
    <col min="13" max="13" width="14" bestFit="1" customWidth="1"/>
    <col min="14" max="14" width="15.7109375" customWidth="1"/>
    <col min="15" max="15" width="3.28515625" customWidth="1"/>
    <col min="16" max="16" width="14.140625" customWidth="1"/>
    <col min="17" max="17" width="19.140625" customWidth="1"/>
    <col min="18" max="18" width="12.85546875" customWidth="1"/>
    <col min="19" max="19" width="2.7109375" customWidth="1"/>
    <col min="20" max="21" width="15" bestFit="1" customWidth="1"/>
  </cols>
  <sheetData>
    <row r="1" spans="1:21">
      <c r="A1" s="164" t="str">
        <f>+'Changes to Update Template '!C20</f>
        <v>Measurement date 6/30/2022</v>
      </c>
      <c r="B1" s="163">
        <f>+B2-B3</f>
        <v>0</v>
      </c>
      <c r="C1" s="163">
        <f>+C2-C3</f>
        <v>0</v>
      </c>
      <c r="D1" s="166">
        <f>+D2-D3</f>
        <v>0</v>
      </c>
      <c r="E1" s="103"/>
      <c r="F1" s="166">
        <f t="shared" ref="F1:I1" si="0">+F2-F3</f>
        <v>0</v>
      </c>
      <c r="G1" s="166">
        <f t="shared" si="0"/>
        <v>0</v>
      </c>
      <c r="H1" s="166">
        <f t="shared" si="0"/>
        <v>0</v>
      </c>
      <c r="I1" s="166">
        <f t="shared" si="0"/>
        <v>0</v>
      </c>
      <c r="J1" s="103"/>
      <c r="K1" s="166">
        <f t="shared" ref="K1:U1" si="1">+K2-K3</f>
        <v>0</v>
      </c>
      <c r="L1" s="166">
        <f t="shared" si="1"/>
        <v>0</v>
      </c>
      <c r="M1" s="166">
        <f t="shared" si="1"/>
        <v>0</v>
      </c>
      <c r="N1" s="166">
        <f t="shared" si="1"/>
        <v>0</v>
      </c>
      <c r="O1" s="103"/>
      <c r="P1" s="166">
        <f t="shared" si="1"/>
        <v>0</v>
      </c>
      <c r="Q1" s="166">
        <f t="shared" si="1"/>
        <v>0</v>
      </c>
      <c r="R1" s="166">
        <f t="shared" si="1"/>
        <v>0</v>
      </c>
      <c r="S1" s="166"/>
      <c r="T1" s="166">
        <f t="shared" si="1"/>
        <v>0</v>
      </c>
      <c r="U1" s="166">
        <f t="shared" si="1"/>
        <v>0</v>
      </c>
    </row>
    <row r="2" spans="1:21">
      <c r="A2" s="164" t="s">
        <v>207</v>
      </c>
      <c r="B2" s="162">
        <f>SUM(B7:B107)</f>
        <v>0.99999999999999978</v>
      </c>
      <c r="C2" s="162">
        <f>SUM(C7:C107)</f>
        <v>1.0000000000000002</v>
      </c>
      <c r="D2" s="166">
        <f>SUM(D7:D107)</f>
        <v>-19741995</v>
      </c>
      <c r="E2" s="103"/>
      <c r="F2" s="166">
        <f t="shared" ref="F2:I2" si="2">SUM(F7:F107)</f>
        <v>0</v>
      </c>
      <c r="G2" s="166">
        <f t="shared" si="2"/>
        <v>202005</v>
      </c>
      <c r="H2" s="166">
        <f t="shared" si="2"/>
        <v>0</v>
      </c>
      <c r="I2" s="166">
        <f t="shared" si="2"/>
        <v>1969176</v>
      </c>
      <c r="J2" s="103"/>
      <c r="K2" s="166">
        <f t="shared" ref="K2" si="3">SUM(K7:K107)</f>
        <v>952002</v>
      </c>
      <c r="L2" s="166">
        <f t="shared" ref="L2:M2" si="4">SUM(L7:L107)</f>
        <v>0</v>
      </c>
      <c r="M2" s="166">
        <f t="shared" si="4"/>
        <v>0</v>
      </c>
      <c r="N2" s="166">
        <f t="shared" ref="N2" si="5">SUM(N7:N107)</f>
        <v>1969185</v>
      </c>
      <c r="O2" s="103"/>
      <c r="P2" s="166">
        <f t="shared" ref="P2:Q2" si="6">SUM(P7:P107)</f>
        <v>1330001</v>
      </c>
      <c r="Q2" s="166">
        <f t="shared" si="6"/>
        <v>-1</v>
      </c>
      <c r="R2" s="166">
        <f t="shared" ref="R2" si="7">SUM(R7:R107)</f>
        <v>1330000</v>
      </c>
      <c r="S2" s="166"/>
      <c r="T2" s="166">
        <f t="shared" ref="T2:U2" si="8">SUM(T7:T107)</f>
        <v>-16319004</v>
      </c>
      <c r="U2" s="166">
        <f t="shared" si="8"/>
        <v>-22635999</v>
      </c>
    </row>
    <row r="3" spans="1:21" s="101" customFormat="1">
      <c r="A3" s="158"/>
      <c r="B3" s="162">
        <v>1</v>
      </c>
      <c r="C3" s="162">
        <v>1</v>
      </c>
      <c r="D3" s="166">
        <v>-19741995</v>
      </c>
      <c r="E3" s="103"/>
      <c r="F3" s="166">
        <v>0</v>
      </c>
      <c r="G3" s="166">
        <v>202005</v>
      </c>
      <c r="H3" s="166">
        <v>0</v>
      </c>
      <c r="I3" s="166">
        <v>1969176</v>
      </c>
      <c r="J3" s="103"/>
      <c r="K3" s="166">
        <v>952002</v>
      </c>
      <c r="L3" s="166">
        <v>0</v>
      </c>
      <c r="M3" s="166">
        <v>0</v>
      </c>
      <c r="N3" s="166">
        <v>1969185</v>
      </c>
      <c r="O3" s="103"/>
      <c r="P3" s="166">
        <v>1330001</v>
      </c>
      <c r="Q3" s="166">
        <v>-1</v>
      </c>
      <c r="R3" s="166">
        <v>1330000</v>
      </c>
      <c r="S3" s="103"/>
      <c r="T3" s="166">
        <v>-16319004</v>
      </c>
      <c r="U3" s="166">
        <v>-22635999</v>
      </c>
    </row>
    <row r="4" spans="1:21">
      <c r="A4" s="103"/>
      <c r="B4" s="162"/>
      <c r="C4" s="162"/>
      <c r="D4" s="166"/>
      <c r="E4" s="103"/>
      <c r="F4" s="103"/>
      <c r="G4" s="103"/>
      <c r="H4" s="103"/>
      <c r="I4" s="103"/>
      <c r="J4" s="103"/>
      <c r="K4" s="103"/>
      <c r="L4" s="103"/>
      <c r="M4" s="103"/>
      <c r="N4" s="103"/>
      <c r="O4" s="103"/>
      <c r="P4" s="103"/>
      <c r="Q4" s="103"/>
      <c r="R4" s="103"/>
      <c r="S4" s="103"/>
    </row>
    <row r="5" spans="1:21">
      <c r="A5" s="101"/>
      <c r="B5" s="101"/>
      <c r="C5" s="101"/>
      <c r="D5" s="101"/>
      <c r="E5" s="101"/>
      <c r="F5" s="104" t="s">
        <v>2</v>
      </c>
      <c r="G5" s="104"/>
      <c r="H5" s="104"/>
      <c r="I5" s="104"/>
      <c r="J5" s="101"/>
      <c r="K5" s="104" t="s">
        <v>3</v>
      </c>
      <c r="L5" s="104"/>
      <c r="M5" s="104"/>
      <c r="N5" s="104"/>
      <c r="O5" s="101"/>
      <c r="P5" s="104" t="s">
        <v>4</v>
      </c>
      <c r="Q5" s="104"/>
      <c r="R5" s="104"/>
      <c r="S5" s="121" t="s">
        <v>208</v>
      </c>
    </row>
    <row r="6" spans="1:21" ht="157.5" customHeight="1">
      <c r="A6" s="106" t="s">
        <v>171</v>
      </c>
      <c r="B6" s="106" t="s">
        <v>151</v>
      </c>
      <c r="C6" s="106" t="s">
        <v>152</v>
      </c>
      <c r="D6" s="106" t="s">
        <v>217</v>
      </c>
      <c r="E6" s="106"/>
      <c r="F6" s="106" t="s">
        <v>5</v>
      </c>
      <c r="G6" s="106" t="s">
        <v>6</v>
      </c>
      <c r="H6" s="106" t="s">
        <v>7</v>
      </c>
      <c r="I6" s="106" t="s">
        <v>8</v>
      </c>
      <c r="J6" s="106"/>
      <c r="K6" s="106" t="s">
        <v>5</v>
      </c>
      <c r="L6" s="106" t="s">
        <v>209</v>
      </c>
      <c r="M6" s="106" t="s">
        <v>7</v>
      </c>
      <c r="N6" s="106" t="s">
        <v>8</v>
      </c>
      <c r="O6" s="106"/>
      <c r="P6" s="106" t="s">
        <v>9</v>
      </c>
      <c r="Q6" s="106" t="s">
        <v>10</v>
      </c>
      <c r="R6" s="106" t="s">
        <v>11</v>
      </c>
      <c r="S6" s="106"/>
      <c r="T6" s="144" t="s">
        <v>210</v>
      </c>
      <c r="U6" s="144" t="s">
        <v>211</v>
      </c>
    </row>
    <row r="7" spans="1:21">
      <c r="A7" s="107" t="s">
        <v>205</v>
      </c>
      <c r="B7" s="122">
        <v>0</v>
      </c>
      <c r="C7" s="122">
        <v>0</v>
      </c>
      <c r="D7" s="122">
        <v>0</v>
      </c>
      <c r="E7" s="122"/>
      <c r="F7" s="122">
        <v>0</v>
      </c>
      <c r="G7" s="122">
        <v>0</v>
      </c>
      <c r="H7" s="122">
        <v>0</v>
      </c>
      <c r="I7" s="122">
        <v>0</v>
      </c>
      <c r="J7" s="122"/>
      <c r="K7" s="122">
        <v>0</v>
      </c>
      <c r="L7" s="122">
        <v>0</v>
      </c>
      <c r="M7" s="122">
        <v>0</v>
      </c>
      <c r="N7" s="122">
        <v>0</v>
      </c>
      <c r="O7" s="122"/>
      <c r="P7" s="122">
        <v>0</v>
      </c>
      <c r="Q7" s="122">
        <v>0</v>
      </c>
      <c r="R7" s="122">
        <v>0</v>
      </c>
      <c r="S7" s="122"/>
      <c r="T7" s="101"/>
      <c r="U7" s="101"/>
    </row>
    <row r="8" spans="1:21">
      <c r="A8" s="137" t="s">
        <v>24</v>
      </c>
      <c r="B8" s="118">
        <v>1.4237E-2</v>
      </c>
      <c r="C8" s="118">
        <v>1.5755000000000002E-2</v>
      </c>
      <c r="D8" s="119">
        <v>-281067</v>
      </c>
      <c r="E8" s="165"/>
      <c r="F8" s="119">
        <v>0</v>
      </c>
      <c r="G8" s="119">
        <v>2876</v>
      </c>
      <c r="H8" s="119">
        <v>0</v>
      </c>
      <c r="I8" s="119">
        <v>22054</v>
      </c>
      <c r="J8" s="109"/>
      <c r="K8" s="119">
        <v>13554</v>
      </c>
      <c r="L8" s="119"/>
      <c r="M8" s="119">
        <v>0</v>
      </c>
      <c r="N8" s="119">
        <v>1727</v>
      </c>
      <c r="O8" s="109"/>
      <c r="P8" s="119">
        <v>18935</v>
      </c>
      <c r="Q8" s="119">
        <v>8073</v>
      </c>
      <c r="R8" s="119">
        <v>27008</v>
      </c>
      <c r="S8" s="119"/>
      <c r="T8" s="119">
        <v>-232334</v>
      </c>
      <c r="U8" s="119">
        <v>-322269</v>
      </c>
    </row>
    <row r="9" spans="1:21">
      <c r="A9" s="137" t="s">
        <v>25</v>
      </c>
      <c r="B9" s="118">
        <v>2.5801999999999999E-3</v>
      </c>
      <c r="C9" s="118">
        <v>2.8513000000000002E-3</v>
      </c>
      <c r="D9" s="102">
        <v>-50938</v>
      </c>
      <c r="E9" s="165"/>
      <c r="F9" s="102">
        <v>0</v>
      </c>
      <c r="G9" s="102">
        <v>521</v>
      </c>
      <c r="H9" s="102">
        <v>0</v>
      </c>
      <c r="I9" s="102">
        <v>3938</v>
      </c>
      <c r="J9" s="109"/>
      <c r="K9" s="102">
        <v>2456</v>
      </c>
      <c r="L9" s="102"/>
      <c r="M9" s="102">
        <v>0</v>
      </c>
      <c r="N9" s="102">
        <v>586</v>
      </c>
      <c r="O9" s="109"/>
      <c r="P9" s="102">
        <v>3432</v>
      </c>
      <c r="Q9" s="102">
        <v>1334</v>
      </c>
      <c r="R9" s="102">
        <v>4766</v>
      </c>
      <c r="S9" s="102"/>
      <c r="T9" s="102">
        <v>-42106</v>
      </c>
      <c r="U9" s="102">
        <v>-58405</v>
      </c>
    </row>
    <row r="10" spans="1:21">
      <c r="A10" s="137" t="s">
        <v>26</v>
      </c>
      <c r="B10" s="118">
        <v>1.4319999999999999E-3</v>
      </c>
      <c r="C10" s="118">
        <v>1.5004E-3</v>
      </c>
      <c r="D10" s="102">
        <v>-28271</v>
      </c>
      <c r="E10" s="165"/>
      <c r="F10" s="102">
        <v>0</v>
      </c>
      <c r="G10" s="102">
        <v>289</v>
      </c>
      <c r="H10" s="102">
        <v>0</v>
      </c>
      <c r="I10" s="102">
        <v>994</v>
      </c>
      <c r="J10" s="109"/>
      <c r="K10" s="102">
        <v>1363</v>
      </c>
      <c r="L10" s="102"/>
      <c r="M10" s="102">
        <v>0</v>
      </c>
      <c r="N10" s="102">
        <v>235</v>
      </c>
      <c r="O10" s="109"/>
      <c r="P10" s="102">
        <v>1905</v>
      </c>
      <c r="Q10" s="102">
        <v>312</v>
      </c>
      <c r="R10" s="102">
        <v>2217</v>
      </c>
      <c r="S10" s="102"/>
      <c r="T10" s="102">
        <v>-23369</v>
      </c>
      <c r="U10" s="102">
        <v>-32415</v>
      </c>
    </row>
    <row r="11" spans="1:21">
      <c r="A11" s="137" t="s">
        <v>27</v>
      </c>
      <c r="B11" s="118">
        <v>1.5166999999999999E-3</v>
      </c>
      <c r="C11" s="118">
        <v>1.7306000000000001E-3</v>
      </c>
      <c r="D11" s="102">
        <v>-29943</v>
      </c>
      <c r="E11" s="165"/>
      <c r="F11" s="102">
        <v>0</v>
      </c>
      <c r="G11" s="102">
        <v>306</v>
      </c>
      <c r="H11" s="102">
        <v>0</v>
      </c>
      <c r="I11" s="102">
        <v>3109</v>
      </c>
      <c r="J11" s="109"/>
      <c r="K11" s="102">
        <v>1444</v>
      </c>
      <c r="L11" s="102"/>
      <c r="M11" s="102">
        <v>0</v>
      </c>
      <c r="N11" s="102">
        <v>359</v>
      </c>
      <c r="O11" s="109"/>
      <c r="P11" s="102">
        <v>2017</v>
      </c>
      <c r="Q11" s="102">
        <v>1055</v>
      </c>
      <c r="R11" s="102">
        <v>3072</v>
      </c>
      <c r="S11" s="102"/>
      <c r="T11" s="102">
        <v>-24751</v>
      </c>
      <c r="U11" s="102">
        <v>-34332</v>
      </c>
    </row>
    <row r="12" spans="1:21">
      <c r="A12" s="137" t="s">
        <v>28</v>
      </c>
      <c r="B12" s="118">
        <v>2.9805999999999999E-3</v>
      </c>
      <c r="C12" s="118">
        <v>3.4716E-3</v>
      </c>
      <c r="D12" s="102">
        <v>-58843</v>
      </c>
      <c r="E12" s="165"/>
      <c r="F12" s="102">
        <v>0</v>
      </c>
      <c r="G12" s="102">
        <v>602</v>
      </c>
      <c r="H12" s="102">
        <v>0</v>
      </c>
      <c r="I12" s="102">
        <v>7132</v>
      </c>
      <c r="J12" s="109"/>
      <c r="K12" s="102">
        <v>2838</v>
      </c>
      <c r="L12" s="102"/>
      <c r="M12" s="102">
        <v>0</v>
      </c>
      <c r="N12" s="102">
        <v>270</v>
      </c>
      <c r="O12" s="109"/>
      <c r="P12" s="102">
        <v>3964</v>
      </c>
      <c r="Q12" s="102">
        <v>2945</v>
      </c>
      <c r="R12" s="102">
        <v>6909</v>
      </c>
      <c r="S12" s="102"/>
      <c r="T12" s="102">
        <v>-48640</v>
      </c>
      <c r="U12" s="102">
        <v>-67469</v>
      </c>
    </row>
    <row r="13" spans="1:21">
      <c r="A13" s="137" t="s">
        <v>29</v>
      </c>
      <c r="B13" s="118">
        <v>2.875E-3</v>
      </c>
      <c r="C13" s="118">
        <v>4.1438999999999998E-3</v>
      </c>
      <c r="D13" s="102">
        <v>-56758</v>
      </c>
      <c r="E13" s="165"/>
      <c r="F13" s="102">
        <v>0</v>
      </c>
      <c r="G13" s="102">
        <v>581</v>
      </c>
      <c r="H13" s="102">
        <v>0</v>
      </c>
      <c r="I13" s="102">
        <v>18436</v>
      </c>
      <c r="J13" s="109"/>
      <c r="K13" s="102">
        <v>2737</v>
      </c>
      <c r="L13" s="102"/>
      <c r="M13" s="102">
        <v>0</v>
      </c>
      <c r="N13" s="102">
        <v>8770</v>
      </c>
      <c r="O13" s="109"/>
      <c r="P13" s="102">
        <v>3824</v>
      </c>
      <c r="Q13" s="102">
        <v>-3920</v>
      </c>
      <c r="R13" s="102">
        <v>-96</v>
      </c>
      <c r="S13" s="102"/>
      <c r="T13" s="102">
        <v>-46917</v>
      </c>
      <c r="U13" s="102">
        <v>-65079</v>
      </c>
    </row>
    <row r="14" spans="1:21">
      <c r="A14" s="137" t="s">
        <v>30</v>
      </c>
      <c r="B14" s="118">
        <v>4.0492999999999996E-3</v>
      </c>
      <c r="C14" s="118">
        <v>4.5899000000000001E-3</v>
      </c>
      <c r="D14" s="102">
        <v>-79941</v>
      </c>
      <c r="E14" s="165"/>
      <c r="F14" s="102">
        <v>0</v>
      </c>
      <c r="G14" s="102">
        <v>818</v>
      </c>
      <c r="H14" s="102">
        <v>0</v>
      </c>
      <c r="I14" s="102">
        <v>7854</v>
      </c>
      <c r="J14" s="109"/>
      <c r="K14" s="102">
        <v>3855</v>
      </c>
      <c r="L14" s="102"/>
      <c r="M14" s="102">
        <v>0</v>
      </c>
      <c r="N14" s="102">
        <v>272</v>
      </c>
      <c r="O14" s="109"/>
      <c r="P14" s="102">
        <v>5386</v>
      </c>
      <c r="Q14" s="102">
        <v>1248</v>
      </c>
      <c r="R14" s="102">
        <v>6634</v>
      </c>
      <c r="S14" s="102"/>
      <c r="T14" s="102">
        <v>-66081</v>
      </c>
      <c r="U14" s="102">
        <v>-91660</v>
      </c>
    </row>
    <row r="15" spans="1:21">
      <c r="A15" s="137" t="s">
        <v>31</v>
      </c>
      <c r="B15" s="118">
        <v>9.634E-4</v>
      </c>
      <c r="C15" s="118">
        <v>1.1714E-3</v>
      </c>
      <c r="D15" s="102">
        <v>-19019</v>
      </c>
      <c r="E15" s="165"/>
      <c r="F15" s="102">
        <v>0</v>
      </c>
      <c r="G15" s="102">
        <v>195</v>
      </c>
      <c r="H15" s="102">
        <v>0</v>
      </c>
      <c r="I15" s="102">
        <v>3435</v>
      </c>
      <c r="J15" s="109"/>
      <c r="K15" s="102">
        <v>917</v>
      </c>
      <c r="L15" s="102"/>
      <c r="M15" s="102">
        <v>0</v>
      </c>
      <c r="N15" s="102">
        <v>0</v>
      </c>
      <c r="O15" s="109"/>
      <c r="P15" s="102">
        <v>1281</v>
      </c>
      <c r="Q15" s="102">
        <v>1148</v>
      </c>
      <c r="R15" s="102">
        <v>2429</v>
      </c>
      <c r="S15" s="102"/>
      <c r="T15" s="102">
        <v>-15722</v>
      </c>
      <c r="U15" s="102">
        <v>-21808</v>
      </c>
    </row>
    <row r="16" spans="1:21">
      <c r="A16" s="137" t="s">
        <v>32</v>
      </c>
      <c r="B16" s="118">
        <v>1.9661000000000001E-3</v>
      </c>
      <c r="C16" s="118">
        <v>2.4632E-3</v>
      </c>
      <c r="D16" s="102">
        <v>-38815</v>
      </c>
      <c r="E16" s="165"/>
      <c r="F16" s="102">
        <v>0</v>
      </c>
      <c r="G16" s="102">
        <v>397</v>
      </c>
      <c r="H16" s="102">
        <v>0</v>
      </c>
      <c r="I16" s="102">
        <v>7663</v>
      </c>
      <c r="J16" s="109"/>
      <c r="K16" s="102">
        <v>1872</v>
      </c>
      <c r="L16" s="102"/>
      <c r="M16" s="102">
        <v>0</v>
      </c>
      <c r="N16" s="102">
        <v>0</v>
      </c>
      <c r="O16" s="109"/>
      <c r="P16" s="102">
        <v>2615</v>
      </c>
      <c r="Q16" s="102">
        <v>2983</v>
      </c>
      <c r="R16" s="102">
        <v>5598</v>
      </c>
      <c r="S16" s="102"/>
      <c r="T16" s="102">
        <v>-32085</v>
      </c>
      <c r="U16" s="102">
        <v>-44505</v>
      </c>
    </row>
    <row r="17" spans="1:21">
      <c r="A17" s="137" t="s">
        <v>33</v>
      </c>
      <c r="B17" s="118">
        <v>1.9396699999999999E-2</v>
      </c>
      <c r="C17" s="118">
        <v>2.5120699999999999E-2</v>
      </c>
      <c r="D17" s="102">
        <v>-382930</v>
      </c>
      <c r="E17" s="165"/>
      <c r="F17" s="102">
        <v>0</v>
      </c>
      <c r="G17" s="102">
        <v>3918</v>
      </c>
      <c r="H17" s="102">
        <v>0</v>
      </c>
      <c r="I17" s="102">
        <v>83164</v>
      </c>
      <c r="J17" s="109"/>
      <c r="K17" s="102">
        <v>18466</v>
      </c>
      <c r="L17" s="102"/>
      <c r="M17" s="102">
        <v>0</v>
      </c>
      <c r="N17" s="102">
        <v>23259</v>
      </c>
      <c r="O17" s="109"/>
      <c r="P17" s="102">
        <v>25798</v>
      </c>
      <c r="Q17" s="102">
        <v>-10913</v>
      </c>
      <c r="R17" s="102">
        <v>14885</v>
      </c>
      <c r="S17" s="102"/>
      <c r="T17" s="102">
        <v>-316535</v>
      </c>
      <c r="U17" s="102">
        <v>-439064</v>
      </c>
    </row>
    <row r="18" spans="1:21">
      <c r="A18" s="137" t="s">
        <v>34</v>
      </c>
      <c r="B18" s="118">
        <v>2.89296E-2</v>
      </c>
      <c r="C18" s="118">
        <v>3.1788799999999999E-2</v>
      </c>
      <c r="D18" s="102">
        <v>-571128</v>
      </c>
      <c r="E18" s="165"/>
      <c r="F18" s="102">
        <v>0</v>
      </c>
      <c r="G18" s="102">
        <v>5844</v>
      </c>
      <c r="H18" s="102">
        <v>0</v>
      </c>
      <c r="I18" s="102">
        <v>65769</v>
      </c>
      <c r="J18" s="109"/>
      <c r="K18" s="102">
        <v>27541</v>
      </c>
      <c r="L18" s="102"/>
      <c r="M18" s="102">
        <v>0</v>
      </c>
      <c r="N18" s="102">
        <v>0</v>
      </c>
      <c r="O18" s="109"/>
      <c r="P18" s="102">
        <v>38476</v>
      </c>
      <c r="Q18" s="102">
        <v>34132</v>
      </c>
      <c r="R18" s="102">
        <v>72608</v>
      </c>
      <c r="S18" s="102"/>
      <c r="T18" s="102">
        <v>-472102</v>
      </c>
      <c r="U18" s="102">
        <v>-654850</v>
      </c>
    </row>
    <row r="19" spans="1:21">
      <c r="A19" s="137" t="s">
        <v>35</v>
      </c>
      <c r="B19" s="118">
        <v>8.5412000000000005E-3</v>
      </c>
      <c r="C19" s="118">
        <v>1.3018500000000001E-2</v>
      </c>
      <c r="D19" s="102">
        <v>-168620</v>
      </c>
      <c r="E19" s="165"/>
      <c r="F19" s="102">
        <v>0</v>
      </c>
      <c r="G19" s="102">
        <v>1725</v>
      </c>
      <c r="H19" s="102">
        <v>0</v>
      </c>
      <c r="I19" s="102">
        <v>65050</v>
      </c>
      <c r="J19" s="109"/>
      <c r="K19" s="102">
        <v>8131</v>
      </c>
      <c r="L19" s="102"/>
      <c r="M19" s="102">
        <v>0</v>
      </c>
      <c r="N19" s="102">
        <v>14222</v>
      </c>
      <c r="O19" s="109"/>
      <c r="P19" s="102">
        <v>11360</v>
      </c>
      <c r="Q19" s="102">
        <v>-1461</v>
      </c>
      <c r="R19" s="102">
        <v>9899</v>
      </c>
      <c r="S19" s="102"/>
      <c r="T19" s="102">
        <v>-139384</v>
      </c>
      <c r="U19" s="102">
        <v>-193339</v>
      </c>
    </row>
    <row r="20" spans="1:21">
      <c r="A20" s="137" t="s">
        <v>36</v>
      </c>
      <c r="B20" s="118">
        <v>2.0715899999999999E-2</v>
      </c>
      <c r="C20" s="118">
        <v>2.2804499999999998E-2</v>
      </c>
      <c r="D20" s="102">
        <v>-408973</v>
      </c>
      <c r="E20" s="165"/>
      <c r="F20" s="102">
        <v>0</v>
      </c>
      <c r="G20" s="102">
        <v>4185</v>
      </c>
      <c r="H20" s="102">
        <v>0</v>
      </c>
      <c r="I20" s="102">
        <v>38057</v>
      </c>
      <c r="J20" s="109"/>
      <c r="K20" s="102">
        <v>19722</v>
      </c>
      <c r="L20" s="102"/>
      <c r="M20" s="102">
        <v>0</v>
      </c>
      <c r="N20" s="102">
        <v>0</v>
      </c>
      <c r="O20" s="109"/>
      <c r="P20" s="102">
        <v>27552</v>
      </c>
      <c r="Q20" s="102">
        <v>15225</v>
      </c>
      <c r="R20" s="102">
        <v>42777</v>
      </c>
      <c r="S20" s="102"/>
      <c r="T20" s="102">
        <v>-338063</v>
      </c>
      <c r="U20" s="102">
        <v>-468925</v>
      </c>
    </row>
    <row r="21" spans="1:21">
      <c r="A21" s="137" t="s">
        <v>37</v>
      </c>
      <c r="B21" s="118">
        <v>6.1246E-3</v>
      </c>
      <c r="C21" s="118">
        <v>6.8684000000000002E-3</v>
      </c>
      <c r="D21" s="102">
        <v>-120912</v>
      </c>
      <c r="E21" s="165"/>
      <c r="F21" s="102">
        <v>0</v>
      </c>
      <c r="G21" s="102">
        <v>1237</v>
      </c>
      <c r="H21" s="102">
        <v>0</v>
      </c>
      <c r="I21" s="102">
        <v>10806</v>
      </c>
      <c r="J21" s="109"/>
      <c r="K21" s="102">
        <v>5831</v>
      </c>
      <c r="L21" s="102"/>
      <c r="M21" s="102">
        <v>0</v>
      </c>
      <c r="N21" s="102">
        <v>1172</v>
      </c>
      <c r="O21" s="109"/>
      <c r="P21" s="102">
        <v>8146</v>
      </c>
      <c r="Q21" s="102">
        <v>8290</v>
      </c>
      <c r="R21" s="102">
        <v>16436</v>
      </c>
      <c r="S21" s="102"/>
      <c r="T21" s="102">
        <v>-99947</v>
      </c>
      <c r="U21" s="102">
        <v>-138636</v>
      </c>
    </row>
    <row r="22" spans="1:21">
      <c r="A22" s="137" t="s">
        <v>38</v>
      </c>
      <c r="B22" s="118">
        <v>1.0122E-3</v>
      </c>
      <c r="C22" s="118">
        <v>1.1213E-3</v>
      </c>
      <c r="D22" s="102">
        <v>-19983</v>
      </c>
      <c r="E22" s="165"/>
      <c r="F22" s="102">
        <v>0</v>
      </c>
      <c r="G22" s="102">
        <v>204</v>
      </c>
      <c r="H22" s="102">
        <v>0</v>
      </c>
      <c r="I22" s="102">
        <v>1585</v>
      </c>
      <c r="J22" s="109"/>
      <c r="K22" s="102">
        <v>964</v>
      </c>
      <c r="L22" s="102"/>
      <c r="M22" s="102">
        <v>0</v>
      </c>
      <c r="N22" s="102">
        <v>402</v>
      </c>
      <c r="O22" s="109"/>
      <c r="P22" s="102">
        <v>1346</v>
      </c>
      <c r="Q22" s="102">
        <v>20</v>
      </c>
      <c r="R22" s="102">
        <v>1366</v>
      </c>
      <c r="S22" s="102"/>
      <c r="T22" s="102">
        <v>-16518</v>
      </c>
      <c r="U22" s="102">
        <v>-22912</v>
      </c>
    </row>
    <row r="23" spans="1:21">
      <c r="A23" s="137" t="s">
        <v>39</v>
      </c>
      <c r="B23" s="118">
        <v>9.0764000000000001E-3</v>
      </c>
      <c r="C23" s="118">
        <v>1.0663000000000001E-2</v>
      </c>
      <c r="D23" s="102">
        <v>-179186</v>
      </c>
      <c r="E23" s="165"/>
      <c r="F23" s="102">
        <v>0</v>
      </c>
      <c r="G23" s="102">
        <v>1833</v>
      </c>
      <c r="H23" s="102">
        <v>0</v>
      </c>
      <c r="I23" s="102">
        <v>23052</v>
      </c>
      <c r="J23" s="109"/>
      <c r="K23" s="102">
        <v>8641</v>
      </c>
      <c r="L23" s="102"/>
      <c r="M23" s="102">
        <v>0</v>
      </c>
      <c r="N23" s="102">
        <v>9155</v>
      </c>
      <c r="O23" s="109"/>
      <c r="P23" s="102">
        <v>12072</v>
      </c>
      <c r="Q23" s="102">
        <v>23156</v>
      </c>
      <c r="R23" s="102">
        <v>35228</v>
      </c>
      <c r="S23" s="102"/>
      <c r="T23" s="102">
        <v>-148118</v>
      </c>
      <c r="U23" s="102">
        <v>-205453</v>
      </c>
    </row>
    <row r="24" spans="1:21">
      <c r="A24" s="137" t="s">
        <v>40</v>
      </c>
      <c r="B24" s="118">
        <v>1.4601E-3</v>
      </c>
      <c r="C24" s="118">
        <v>1.2042000000000001E-3</v>
      </c>
      <c r="D24" s="102">
        <v>-28825</v>
      </c>
      <c r="E24" s="165"/>
      <c r="F24" s="102">
        <v>0</v>
      </c>
      <c r="G24" s="102">
        <v>295</v>
      </c>
      <c r="H24" s="102">
        <v>0</v>
      </c>
      <c r="I24" s="102">
        <v>3347</v>
      </c>
      <c r="J24" s="109"/>
      <c r="K24" s="102">
        <v>1390</v>
      </c>
      <c r="L24" s="102"/>
      <c r="M24" s="102">
        <v>0</v>
      </c>
      <c r="N24" s="102">
        <v>3718</v>
      </c>
      <c r="O24" s="109"/>
      <c r="P24" s="102">
        <v>1942</v>
      </c>
      <c r="Q24" s="102">
        <v>2507</v>
      </c>
      <c r="R24" s="102">
        <v>4449</v>
      </c>
      <c r="S24" s="102"/>
      <c r="T24" s="102">
        <v>-23827</v>
      </c>
      <c r="U24" s="102">
        <v>-33051</v>
      </c>
    </row>
    <row r="25" spans="1:21">
      <c r="A25" s="137" t="s">
        <v>41</v>
      </c>
      <c r="B25" s="118">
        <v>1.4257199999999999E-2</v>
      </c>
      <c r="C25" s="118">
        <v>1.6183199999999998E-2</v>
      </c>
      <c r="D25" s="102">
        <v>-281466</v>
      </c>
      <c r="E25" s="165"/>
      <c r="F25" s="102">
        <v>0</v>
      </c>
      <c r="G25" s="102">
        <v>2880</v>
      </c>
      <c r="H25" s="102">
        <v>0</v>
      </c>
      <c r="I25" s="102">
        <v>29880</v>
      </c>
      <c r="J25" s="109"/>
      <c r="K25" s="102">
        <v>13573</v>
      </c>
      <c r="L25" s="102"/>
      <c r="M25" s="102">
        <v>0</v>
      </c>
      <c r="N25" s="102">
        <v>0</v>
      </c>
      <c r="O25" s="109"/>
      <c r="P25" s="102">
        <v>18962</v>
      </c>
      <c r="Q25" s="102">
        <v>13768</v>
      </c>
      <c r="R25" s="102">
        <v>32730</v>
      </c>
      <c r="S25" s="102"/>
      <c r="T25" s="102">
        <v>-232663</v>
      </c>
      <c r="U25" s="102">
        <v>-322726</v>
      </c>
    </row>
    <row r="26" spans="1:21">
      <c r="A26" s="137" t="s">
        <v>42</v>
      </c>
      <c r="B26" s="118">
        <v>7.2585000000000002E-3</v>
      </c>
      <c r="C26" s="118">
        <v>8.7805000000000001E-3</v>
      </c>
      <c r="D26" s="102">
        <v>-143297</v>
      </c>
      <c r="E26" s="165"/>
      <c r="F26" s="102">
        <v>0</v>
      </c>
      <c r="G26" s="102">
        <v>1466</v>
      </c>
      <c r="H26" s="102">
        <v>0</v>
      </c>
      <c r="I26" s="102">
        <v>22112</v>
      </c>
      <c r="J26" s="109"/>
      <c r="K26" s="102">
        <v>6910</v>
      </c>
      <c r="L26" s="102"/>
      <c r="M26" s="102">
        <v>0</v>
      </c>
      <c r="N26" s="102">
        <v>140</v>
      </c>
      <c r="O26" s="109"/>
      <c r="P26" s="102">
        <v>9654</v>
      </c>
      <c r="Q26" s="102">
        <v>3325</v>
      </c>
      <c r="R26" s="102">
        <v>12979</v>
      </c>
      <c r="S26" s="102"/>
      <c r="T26" s="102">
        <v>-118451</v>
      </c>
      <c r="U26" s="102">
        <v>-164303</v>
      </c>
    </row>
    <row r="27" spans="1:21">
      <c r="A27" s="137" t="s">
        <v>43</v>
      </c>
      <c r="B27" s="118">
        <v>3.4056999999999998E-3</v>
      </c>
      <c r="C27" s="118">
        <v>4.0013999999999996E-3</v>
      </c>
      <c r="D27" s="102">
        <v>-67235</v>
      </c>
      <c r="E27" s="165"/>
      <c r="F27" s="102">
        <v>0</v>
      </c>
      <c r="G27" s="102">
        <v>688</v>
      </c>
      <c r="H27" s="102">
        <v>0</v>
      </c>
      <c r="I27" s="102">
        <v>8655</v>
      </c>
      <c r="J27" s="109"/>
      <c r="K27" s="102">
        <v>3242</v>
      </c>
      <c r="L27" s="102"/>
      <c r="M27" s="102">
        <v>0</v>
      </c>
      <c r="N27" s="102">
        <v>2689</v>
      </c>
      <c r="O27" s="109"/>
      <c r="P27" s="102">
        <v>4530</v>
      </c>
      <c r="Q27" s="102">
        <v>1650</v>
      </c>
      <c r="R27" s="102">
        <v>6180</v>
      </c>
      <c r="S27" s="102"/>
      <c r="T27" s="102">
        <v>-55578</v>
      </c>
      <c r="U27" s="102">
        <v>-77091</v>
      </c>
    </row>
    <row r="28" spans="1:21">
      <c r="A28" s="137" t="s">
        <v>44</v>
      </c>
      <c r="B28" s="118">
        <v>1.4211E-3</v>
      </c>
      <c r="C28" s="118">
        <v>1.5900000000000001E-3</v>
      </c>
      <c r="D28" s="102">
        <v>-28055</v>
      </c>
      <c r="E28" s="165"/>
      <c r="F28" s="102">
        <v>0</v>
      </c>
      <c r="G28" s="102">
        <v>287</v>
      </c>
      <c r="H28" s="102">
        <v>0</v>
      </c>
      <c r="I28" s="102">
        <v>2454</v>
      </c>
      <c r="J28" s="109"/>
      <c r="K28" s="102">
        <v>1353</v>
      </c>
      <c r="L28" s="102"/>
      <c r="M28" s="102">
        <v>0</v>
      </c>
      <c r="N28" s="102">
        <v>474</v>
      </c>
      <c r="O28" s="109"/>
      <c r="P28" s="102">
        <v>1890</v>
      </c>
      <c r="Q28" s="102">
        <v>811</v>
      </c>
      <c r="R28" s="102">
        <v>2701</v>
      </c>
      <c r="S28" s="102"/>
      <c r="T28" s="102">
        <v>-23191</v>
      </c>
      <c r="U28" s="102">
        <v>-32168</v>
      </c>
    </row>
    <row r="29" spans="1:21">
      <c r="A29" s="137" t="s">
        <v>45</v>
      </c>
      <c r="B29" s="118">
        <v>1.4793E-3</v>
      </c>
      <c r="C29" s="118">
        <v>1.6616000000000001E-3</v>
      </c>
      <c r="D29" s="102">
        <v>-29204</v>
      </c>
      <c r="E29" s="165"/>
      <c r="F29" s="102">
        <v>0</v>
      </c>
      <c r="G29" s="102">
        <v>299</v>
      </c>
      <c r="H29" s="102">
        <v>0</v>
      </c>
      <c r="I29" s="102">
        <v>2648</v>
      </c>
      <c r="J29" s="109"/>
      <c r="K29" s="102">
        <v>1408</v>
      </c>
      <c r="L29" s="102"/>
      <c r="M29" s="102">
        <v>0</v>
      </c>
      <c r="N29" s="102">
        <v>1132</v>
      </c>
      <c r="O29" s="109"/>
      <c r="P29" s="102">
        <v>1967</v>
      </c>
      <c r="Q29" s="102">
        <v>16</v>
      </c>
      <c r="R29" s="102">
        <v>1983</v>
      </c>
      <c r="S29" s="102"/>
      <c r="T29" s="102">
        <v>-24141</v>
      </c>
      <c r="U29" s="102">
        <v>-33485</v>
      </c>
    </row>
    <row r="30" spans="1:21">
      <c r="A30" s="137" t="s">
        <v>46</v>
      </c>
      <c r="B30" s="118">
        <v>8.1638000000000006E-3</v>
      </c>
      <c r="C30" s="118">
        <v>8.0599000000000001E-3</v>
      </c>
      <c r="D30" s="102">
        <v>-161170</v>
      </c>
      <c r="E30" s="165"/>
      <c r="F30" s="102">
        <v>0</v>
      </c>
      <c r="G30" s="102">
        <v>1649</v>
      </c>
      <c r="H30" s="102">
        <v>0</v>
      </c>
      <c r="I30" s="102">
        <v>0</v>
      </c>
      <c r="J30" s="109"/>
      <c r="K30" s="102">
        <v>7772</v>
      </c>
      <c r="L30" s="102"/>
      <c r="M30" s="102">
        <v>0</v>
      </c>
      <c r="N30" s="102">
        <v>8857</v>
      </c>
      <c r="O30" s="109"/>
      <c r="P30" s="102">
        <v>10858</v>
      </c>
      <c r="Q30" s="102">
        <v>-11104</v>
      </c>
      <c r="R30" s="102">
        <v>-246</v>
      </c>
      <c r="S30" s="102"/>
      <c r="T30" s="102">
        <v>-133225</v>
      </c>
      <c r="U30" s="102">
        <v>-184796</v>
      </c>
    </row>
    <row r="31" spans="1:21">
      <c r="A31" s="137" t="s">
        <v>47</v>
      </c>
      <c r="B31" s="118">
        <v>3.9287999999999997E-3</v>
      </c>
      <c r="C31" s="118">
        <v>4.4640000000000001E-3</v>
      </c>
      <c r="D31" s="102">
        <v>-77562</v>
      </c>
      <c r="E31" s="165"/>
      <c r="F31" s="102">
        <v>0</v>
      </c>
      <c r="G31" s="102">
        <v>794</v>
      </c>
      <c r="H31" s="102">
        <v>0</v>
      </c>
      <c r="I31" s="102">
        <v>7775</v>
      </c>
      <c r="J31" s="109"/>
      <c r="K31" s="102">
        <v>3740</v>
      </c>
      <c r="L31" s="102"/>
      <c r="M31" s="102">
        <v>0</v>
      </c>
      <c r="N31" s="102">
        <v>1713</v>
      </c>
      <c r="O31" s="109"/>
      <c r="P31" s="102">
        <v>5225</v>
      </c>
      <c r="Q31" s="102">
        <v>1319</v>
      </c>
      <c r="R31" s="102">
        <v>6544</v>
      </c>
      <c r="S31" s="102"/>
      <c r="T31" s="102">
        <v>-64114</v>
      </c>
      <c r="U31" s="102">
        <v>-88932</v>
      </c>
    </row>
    <row r="32" spans="1:21">
      <c r="A32" s="137" t="s">
        <v>48</v>
      </c>
      <c r="B32" s="118">
        <v>9.7710999999999996E-3</v>
      </c>
      <c r="C32" s="118">
        <v>8.7150000000000005E-3</v>
      </c>
      <c r="D32" s="102">
        <v>-192901</v>
      </c>
      <c r="E32" s="165"/>
      <c r="F32" s="102">
        <v>0</v>
      </c>
      <c r="G32" s="102">
        <v>1974</v>
      </c>
      <c r="H32" s="102">
        <v>0</v>
      </c>
      <c r="I32" s="102">
        <v>22135</v>
      </c>
      <c r="J32" s="109"/>
      <c r="K32" s="102">
        <v>9302</v>
      </c>
      <c r="L32" s="102"/>
      <c r="M32" s="102">
        <v>0</v>
      </c>
      <c r="N32" s="102">
        <v>15344</v>
      </c>
      <c r="O32" s="109"/>
      <c r="P32" s="102">
        <v>12996</v>
      </c>
      <c r="Q32" s="102">
        <v>17258</v>
      </c>
      <c r="R32" s="102">
        <v>30254</v>
      </c>
      <c r="S32" s="102"/>
      <c r="T32" s="102">
        <v>-159455</v>
      </c>
      <c r="U32" s="102">
        <v>-221179</v>
      </c>
    </row>
    <row r="33" spans="1:21">
      <c r="A33" s="137" t="s">
        <v>49</v>
      </c>
      <c r="B33" s="118">
        <v>2.8275000000000002E-2</v>
      </c>
      <c r="C33" s="118">
        <v>2.9560099999999999E-2</v>
      </c>
      <c r="D33" s="102">
        <v>-558205</v>
      </c>
      <c r="E33" s="165"/>
      <c r="F33" s="102">
        <v>0</v>
      </c>
      <c r="G33" s="102">
        <v>5712</v>
      </c>
      <c r="H33" s="102">
        <v>0</v>
      </c>
      <c r="I33" s="102">
        <v>41390</v>
      </c>
      <c r="J33" s="109"/>
      <c r="K33" s="102">
        <v>26918</v>
      </c>
      <c r="L33" s="102"/>
      <c r="M33" s="102">
        <v>0</v>
      </c>
      <c r="N33" s="102">
        <v>0</v>
      </c>
      <c r="O33" s="109"/>
      <c r="P33" s="102">
        <v>37606</v>
      </c>
      <c r="Q33" s="102">
        <v>36344</v>
      </c>
      <c r="R33" s="102">
        <v>73950</v>
      </c>
      <c r="S33" s="102"/>
      <c r="T33" s="102">
        <v>-461420</v>
      </c>
      <c r="U33" s="102">
        <v>-640033</v>
      </c>
    </row>
    <row r="34" spans="1:21">
      <c r="A34" s="137" t="s">
        <v>50</v>
      </c>
      <c r="B34" s="118">
        <v>3.6297E-3</v>
      </c>
      <c r="C34" s="118">
        <v>4.0235999999999996E-3</v>
      </c>
      <c r="D34" s="102">
        <v>-71658</v>
      </c>
      <c r="E34" s="165"/>
      <c r="F34" s="102">
        <v>0</v>
      </c>
      <c r="G34" s="102">
        <v>733</v>
      </c>
      <c r="H34" s="102">
        <v>0</v>
      </c>
      <c r="I34" s="102">
        <v>5722</v>
      </c>
      <c r="J34" s="109"/>
      <c r="K34" s="102">
        <v>3455</v>
      </c>
      <c r="L34" s="102"/>
      <c r="M34" s="102">
        <v>0</v>
      </c>
      <c r="N34" s="102">
        <v>641</v>
      </c>
      <c r="O34" s="109"/>
      <c r="P34" s="102">
        <v>4828</v>
      </c>
      <c r="Q34" s="102">
        <v>2917</v>
      </c>
      <c r="R34" s="102">
        <v>7745</v>
      </c>
      <c r="S34" s="102"/>
      <c r="T34" s="102">
        <v>-59233</v>
      </c>
      <c r="U34" s="102">
        <v>-82162</v>
      </c>
    </row>
    <row r="35" spans="1:21">
      <c r="A35" s="137" t="s">
        <v>51</v>
      </c>
      <c r="B35" s="118">
        <v>7.1491999999999997E-3</v>
      </c>
      <c r="C35" s="118">
        <v>8.5092999999999992E-3</v>
      </c>
      <c r="D35" s="102">
        <v>-141140</v>
      </c>
      <c r="E35" s="165"/>
      <c r="F35" s="102">
        <v>0</v>
      </c>
      <c r="G35" s="102">
        <v>1444</v>
      </c>
      <c r="H35" s="102">
        <v>0</v>
      </c>
      <c r="I35" s="102">
        <v>22943</v>
      </c>
      <c r="J35" s="109"/>
      <c r="K35" s="102">
        <v>6806</v>
      </c>
      <c r="L35" s="102"/>
      <c r="M35" s="102">
        <v>0</v>
      </c>
      <c r="N35" s="102">
        <v>0</v>
      </c>
      <c r="O35" s="109"/>
      <c r="P35" s="102">
        <v>9508</v>
      </c>
      <c r="Q35" s="102">
        <v>13145</v>
      </c>
      <c r="R35" s="102">
        <v>22653</v>
      </c>
      <c r="S35" s="102"/>
      <c r="T35" s="102">
        <v>-116668</v>
      </c>
      <c r="U35" s="102">
        <v>-161829</v>
      </c>
    </row>
    <row r="36" spans="1:21">
      <c r="A36" s="137" t="s">
        <v>52</v>
      </c>
      <c r="B36" s="118">
        <v>1.1984099999999999E-2</v>
      </c>
      <c r="C36" s="118">
        <v>1.32316E-2</v>
      </c>
      <c r="D36" s="102">
        <v>-236590</v>
      </c>
      <c r="E36" s="165"/>
      <c r="F36" s="102">
        <v>0</v>
      </c>
      <c r="G36" s="102">
        <v>2421</v>
      </c>
      <c r="H36" s="102">
        <v>0</v>
      </c>
      <c r="I36" s="102">
        <v>35164</v>
      </c>
      <c r="J36" s="109"/>
      <c r="K36" s="102">
        <v>11409</v>
      </c>
      <c r="L36" s="102"/>
      <c r="M36" s="102">
        <v>0</v>
      </c>
      <c r="N36" s="102">
        <v>0</v>
      </c>
      <c r="O36" s="109"/>
      <c r="P36" s="102">
        <v>15939</v>
      </c>
      <c r="Q36" s="102">
        <v>-8510</v>
      </c>
      <c r="R36" s="102">
        <v>7429</v>
      </c>
      <c r="S36" s="102"/>
      <c r="T36" s="102">
        <v>-195569</v>
      </c>
      <c r="U36" s="102">
        <v>-271272</v>
      </c>
    </row>
    <row r="37" spans="1:21">
      <c r="A37" s="137" t="s">
        <v>53</v>
      </c>
      <c r="B37" s="118">
        <v>3.6492999999999999E-3</v>
      </c>
      <c r="C37" s="118">
        <v>3.7848999999999999E-3</v>
      </c>
      <c r="D37" s="102">
        <v>-72044</v>
      </c>
      <c r="E37" s="165"/>
      <c r="F37" s="102">
        <v>0</v>
      </c>
      <c r="G37" s="102">
        <v>737</v>
      </c>
      <c r="H37" s="102">
        <v>0</v>
      </c>
      <c r="I37" s="102">
        <v>5336</v>
      </c>
      <c r="J37" s="109"/>
      <c r="K37" s="102">
        <v>3474</v>
      </c>
      <c r="L37" s="102"/>
      <c r="M37" s="102">
        <v>0</v>
      </c>
      <c r="N37" s="102">
        <v>0</v>
      </c>
      <c r="O37" s="109"/>
      <c r="P37" s="102">
        <v>4854</v>
      </c>
      <c r="Q37" s="102">
        <v>3063</v>
      </c>
      <c r="R37" s="102">
        <v>7917</v>
      </c>
      <c r="S37" s="102"/>
      <c r="T37" s="102">
        <v>-59553</v>
      </c>
      <c r="U37" s="102">
        <v>-82606</v>
      </c>
    </row>
    <row r="38" spans="1:21">
      <c r="A38" s="137" t="s">
        <v>54</v>
      </c>
      <c r="B38" s="118">
        <v>3.4133000000000002E-3</v>
      </c>
      <c r="C38" s="118">
        <v>3.8148000000000001E-3</v>
      </c>
      <c r="D38" s="102">
        <v>-67385</v>
      </c>
      <c r="E38" s="165"/>
      <c r="F38" s="102">
        <v>0</v>
      </c>
      <c r="G38" s="102">
        <v>689</v>
      </c>
      <c r="H38" s="102">
        <v>0</v>
      </c>
      <c r="I38" s="102">
        <v>6574</v>
      </c>
      <c r="J38" s="109"/>
      <c r="K38" s="102">
        <v>3249</v>
      </c>
      <c r="L38" s="102"/>
      <c r="M38" s="102">
        <v>0</v>
      </c>
      <c r="N38" s="102">
        <v>0</v>
      </c>
      <c r="O38" s="109"/>
      <c r="P38" s="102">
        <v>4540</v>
      </c>
      <c r="Q38" s="102">
        <v>5053</v>
      </c>
      <c r="R38" s="102">
        <v>9593</v>
      </c>
      <c r="S38" s="102"/>
      <c r="T38" s="102">
        <v>-55702</v>
      </c>
      <c r="U38" s="102">
        <v>-77263</v>
      </c>
    </row>
    <row r="39" spans="1:21">
      <c r="A39" s="137" t="s">
        <v>55</v>
      </c>
      <c r="B39" s="118">
        <v>3.7785899999999997E-2</v>
      </c>
      <c r="C39" s="118">
        <v>3.0817600000000001E-2</v>
      </c>
      <c r="D39" s="102">
        <v>-745969</v>
      </c>
      <c r="E39" s="165"/>
      <c r="F39" s="102">
        <v>0</v>
      </c>
      <c r="G39" s="102">
        <v>7633</v>
      </c>
      <c r="H39" s="102">
        <v>0</v>
      </c>
      <c r="I39" s="102">
        <v>3800</v>
      </c>
      <c r="J39" s="109"/>
      <c r="K39" s="102">
        <v>35972</v>
      </c>
      <c r="L39" s="102"/>
      <c r="M39" s="102">
        <v>0</v>
      </c>
      <c r="N39" s="102">
        <v>101243</v>
      </c>
      <c r="O39" s="109"/>
      <c r="P39" s="102">
        <v>50255</v>
      </c>
      <c r="Q39" s="102">
        <v>-34270</v>
      </c>
      <c r="R39" s="102">
        <v>15985</v>
      </c>
      <c r="S39" s="102"/>
      <c r="T39" s="102">
        <v>-616628</v>
      </c>
      <c r="U39" s="102">
        <v>-855322</v>
      </c>
    </row>
    <row r="40" spans="1:21">
      <c r="A40" s="137" t="s">
        <v>56</v>
      </c>
      <c r="B40" s="118">
        <v>3.2490000000000002E-3</v>
      </c>
      <c r="C40" s="118">
        <v>3.6396000000000002E-3</v>
      </c>
      <c r="D40" s="102">
        <v>-64142</v>
      </c>
      <c r="E40" s="165"/>
      <c r="F40" s="102">
        <v>0</v>
      </c>
      <c r="G40" s="102">
        <v>656</v>
      </c>
      <c r="H40" s="102">
        <v>0</v>
      </c>
      <c r="I40" s="102">
        <v>5674</v>
      </c>
      <c r="J40" s="109"/>
      <c r="K40" s="102">
        <v>3093</v>
      </c>
      <c r="L40" s="102"/>
      <c r="M40" s="102">
        <v>0</v>
      </c>
      <c r="N40" s="102">
        <v>3271</v>
      </c>
      <c r="O40" s="109"/>
      <c r="P40" s="102">
        <v>4321</v>
      </c>
      <c r="Q40" s="102">
        <v>829</v>
      </c>
      <c r="R40" s="102">
        <v>5150</v>
      </c>
      <c r="S40" s="102"/>
      <c r="T40" s="102">
        <v>-53020</v>
      </c>
      <c r="U40" s="102">
        <v>-73544</v>
      </c>
    </row>
    <row r="41" spans="1:21">
      <c r="A41" s="137" t="s">
        <v>57</v>
      </c>
      <c r="B41" s="118">
        <v>3.4403200000000002E-2</v>
      </c>
      <c r="C41" s="118">
        <v>3.7801500000000002E-2</v>
      </c>
      <c r="D41" s="102">
        <v>-679188</v>
      </c>
      <c r="E41" s="165"/>
      <c r="F41" s="102">
        <v>0</v>
      </c>
      <c r="G41" s="102">
        <v>6949</v>
      </c>
      <c r="H41" s="102">
        <v>0</v>
      </c>
      <c r="I41" s="102">
        <v>62504</v>
      </c>
      <c r="J41" s="109"/>
      <c r="K41" s="102">
        <v>32752</v>
      </c>
      <c r="L41" s="102"/>
      <c r="M41" s="102">
        <v>0</v>
      </c>
      <c r="N41" s="102">
        <v>0</v>
      </c>
      <c r="O41" s="109"/>
      <c r="P41" s="102">
        <v>45756</v>
      </c>
      <c r="Q41" s="102">
        <v>28617</v>
      </c>
      <c r="R41" s="102">
        <v>74373</v>
      </c>
      <c r="S41" s="102"/>
      <c r="T41" s="102">
        <v>-561426</v>
      </c>
      <c r="U41" s="102">
        <v>-778751</v>
      </c>
    </row>
    <row r="42" spans="1:21">
      <c r="A42" s="137" t="s">
        <v>58</v>
      </c>
      <c r="B42" s="118">
        <v>5.6563000000000004E-3</v>
      </c>
      <c r="C42" s="118">
        <v>6.2415999999999999E-3</v>
      </c>
      <c r="D42" s="102">
        <v>-111667</v>
      </c>
      <c r="E42" s="165"/>
      <c r="F42" s="102">
        <v>0</v>
      </c>
      <c r="G42" s="102">
        <v>1143</v>
      </c>
      <c r="H42" s="102">
        <v>0</v>
      </c>
      <c r="I42" s="102">
        <v>8869</v>
      </c>
      <c r="J42" s="109"/>
      <c r="K42" s="102">
        <v>5385</v>
      </c>
      <c r="L42" s="102"/>
      <c r="M42" s="102">
        <v>0</v>
      </c>
      <c r="N42" s="102">
        <v>0</v>
      </c>
      <c r="O42" s="109"/>
      <c r="P42" s="102">
        <v>7523</v>
      </c>
      <c r="Q42" s="102">
        <v>-2584</v>
      </c>
      <c r="R42" s="102">
        <v>4939</v>
      </c>
      <c r="S42" s="102"/>
      <c r="T42" s="102">
        <v>-92305</v>
      </c>
      <c r="U42" s="102">
        <v>-128036</v>
      </c>
    </row>
    <row r="43" spans="1:21">
      <c r="A43" s="137" t="s">
        <v>59</v>
      </c>
      <c r="B43" s="118">
        <v>0.1181697</v>
      </c>
      <c r="C43" s="118">
        <v>7.8516999999999997E-3</v>
      </c>
      <c r="D43" s="102">
        <v>-2332906</v>
      </c>
      <c r="E43" s="165"/>
      <c r="F43" s="102">
        <v>0</v>
      </c>
      <c r="G43" s="102">
        <v>23870</v>
      </c>
      <c r="H43" s="102">
        <v>0</v>
      </c>
      <c r="I43" s="102">
        <v>4841</v>
      </c>
      <c r="J43" s="109"/>
      <c r="K43" s="102">
        <v>112498</v>
      </c>
      <c r="L43" s="102"/>
      <c r="M43" s="102">
        <v>0</v>
      </c>
      <c r="N43" s="102">
        <v>1602811</v>
      </c>
      <c r="O43" s="109"/>
      <c r="P43" s="102">
        <v>157166</v>
      </c>
      <c r="Q43" s="102">
        <v>-501946</v>
      </c>
      <c r="R43" s="102">
        <v>-344780</v>
      </c>
      <c r="S43" s="102"/>
      <c r="T43" s="102">
        <v>-1928411</v>
      </c>
      <c r="U43" s="102">
        <v>-2674889</v>
      </c>
    </row>
    <row r="44" spans="1:21">
      <c r="A44" s="137" t="s">
        <v>60</v>
      </c>
      <c r="B44" s="118">
        <v>7.4640000000000004E-4</v>
      </c>
      <c r="C44" s="118">
        <v>8.9740000000000002E-4</v>
      </c>
      <c r="D44" s="102">
        <v>-14735</v>
      </c>
      <c r="E44" s="165"/>
      <c r="F44" s="102">
        <v>0</v>
      </c>
      <c r="G44" s="102">
        <v>151</v>
      </c>
      <c r="H44" s="102">
        <v>0</v>
      </c>
      <c r="I44" s="102">
        <v>2194</v>
      </c>
      <c r="J44" s="109"/>
      <c r="K44" s="102">
        <v>711</v>
      </c>
      <c r="L44" s="102"/>
      <c r="M44" s="102">
        <v>0</v>
      </c>
      <c r="N44" s="102">
        <v>191</v>
      </c>
      <c r="O44" s="109"/>
      <c r="P44" s="102">
        <v>993</v>
      </c>
      <c r="Q44" s="102">
        <v>1179</v>
      </c>
      <c r="R44" s="102">
        <v>2172</v>
      </c>
      <c r="S44" s="102"/>
      <c r="T44" s="102">
        <v>-12181</v>
      </c>
      <c r="U44" s="102">
        <v>-16896</v>
      </c>
    </row>
    <row r="45" spans="1:21">
      <c r="A45" s="137" t="s">
        <v>61</v>
      </c>
      <c r="B45" s="118">
        <v>9.6000000000000002E-4</v>
      </c>
      <c r="C45" s="118">
        <v>7.6199999999999998E-4</v>
      </c>
      <c r="D45" s="102">
        <v>-18952</v>
      </c>
      <c r="E45" s="165"/>
      <c r="F45" s="102">
        <v>0</v>
      </c>
      <c r="G45" s="102">
        <v>194</v>
      </c>
      <c r="H45" s="102">
        <v>0</v>
      </c>
      <c r="I45" s="102">
        <v>0</v>
      </c>
      <c r="J45" s="109"/>
      <c r="K45" s="102">
        <v>914</v>
      </c>
      <c r="L45" s="102"/>
      <c r="M45" s="102">
        <v>0</v>
      </c>
      <c r="N45" s="102">
        <v>3367</v>
      </c>
      <c r="O45" s="109"/>
      <c r="P45" s="102">
        <v>1277</v>
      </c>
      <c r="Q45" s="102">
        <v>-1673</v>
      </c>
      <c r="R45" s="102">
        <v>-396</v>
      </c>
      <c r="S45" s="102"/>
      <c r="T45" s="102">
        <v>-15666</v>
      </c>
      <c r="U45" s="102">
        <v>-21731</v>
      </c>
    </row>
    <row r="46" spans="1:21">
      <c r="A46" s="137" t="s">
        <v>62</v>
      </c>
      <c r="B46" s="118">
        <v>4.0223999999999998E-3</v>
      </c>
      <c r="C46" s="118">
        <v>4.7184000000000002E-3</v>
      </c>
      <c r="D46" s="102">
        <v>-79410</v>
      </c>
      <c r="E46" s="165"/>
      <c r="F46" s="102">
        <v>0</v>
      </c>
      <c r="G46" s="102">
        <v>813</v>
      </c>
      <c r="H46" s="102">
        <v>0</v>
      </c>
      <c r="I46" s="102">
        <v>10746</v>
      </c>
      <c r="J46" s="109"/>
      <c r="K46" s="102">
        <v>3829</v>
      </c>
      <c r="L46" s="102"/>
      <c r="M46" s="102">
        <v>0</v>
      </c>
      <c r="N46" s="102">
        <v>0</v>
      </c>
      <c r="O46" s="109"/>
      <c r="P46" s="102">
        <v>5350</v>
      </c>
      <c r="Q46" s="102">
        <v>1268</v>
      </c>
      <c r="R46" s="102">
        <v>6618</v>
      </c>
      <c r="S46" s="102"/>
      <c r="T46" s="102">
        <v>-65642</v>
      </c>
      <c r="U46" s="102">
        <v>-91051</v>
      </c>
    </row>
    <row r="47" spans="1:21">
      <c r="A47" s="137" t="s">
        <v>63</v>
      </c>
      <c r="B47" s="118">
        <v>1.0975E-3</v>
      </c>
      <c r="C47" s="118">
        <v>1.0494E-3</v>
      </c>
      <c r="D47" s="102">
        <v>-21667</v>
      </c>
      <c r="E47" s="165"/>
      <c r="F47" s="102">
        <v>0</v>
      </c>
      <c r="G47" s="102">
        <v>222</v>
      </c>
      <c r="H47" s="102">
        <v>0</v>
      </c>
      <c r="I47" s="102">
        <v>648</v>
      </c>
      <c r="J47" s="109"/>
      <c r="K47" s="102">
        <v>1045</v>
      </c>
      <c r="L47" s="102"/>
      <c r="M47" s="102">
        <v>0</v>
      </c>
      <c r="N47" s="102">
        <v>700</v>
      </c>
      <c r="O47" s="109"/>
      <c r="P47" s="102">
        <v>1460</v>
      </c>
      <c r="Q47" s="102">
        <v>905</v>
      </c>
      <c r="R47" s="102">
        <v>2365</v>
      </c>
      <c r="S47" s="102"/>
      <c r="T47" s="102">
        <v>-17910</v>
      </c>
      <c r="U47" s="102">
        <v>-24843</v>
      </c>
    </row>
    <row r="48" spans="1:21">
      <c r="A48" s="137" t="s">
        <v>64</v>
      </c>
      <c r="B48" s="118">
        <v>4.1201099999999997E-2</v>
      </c>
      <c r="C48" s="118">
        <v>4.2479299999999998E-2</v>
      </c>
      <c r="D48" s="102">
        <v>-813392</v>
      </c>
      <c r="E48" s="165"/>
      <c r="F48" s="102">
        <v>0</v>
      </c>
      <c r="G48" s="102">
        <v>8323</v>
      </c>
      <c r="H48" s="102">
        <v>0</v>
      </c>
      <c r="I48" s="102">
        <v>28875</v>
      </c>
      <c r="J48" s="109"/>
      <c r="K48" s="102">
        <v>39223</v>
      </c>
      <c r="L48" s="102"/>
      <c r="M48" s="102">
        <v>0</v>
      </c>
      <c r="N48" s="102">
        <v>0</v>
      </c>
      <c r="O48" s="109"/>
      <c r="P48" s="102">
        <v>54797</v>
      </c>
      <c r="Q48" s="102">
        <v>16178</v>
      </c>
      <c r="R48" s="102">
        <v>70975</v>
      </c>
      <c r="S48" s="102"/>
      <c r="T48" s="102">
        <v>-672361</v>
      </c>
      <c r="U48" s="102">
        <v>-932628</v>
      </c>
    </row>
    <row r="49" spans="1:21">
      <c r="A49" s="137" t="s">
        <v>65</v>
      </c>
      <c r="B49" s="118">
        <v>3.4440999999999999E-3</v>
      </c>
      <c r="C49" s="118">
        <v>4.1554000000000001E-3</v>
      </c>
      <c r="D49" s="102">
        <v>-67993</v>
      </c>
      <c r="E49" s="165"/>
      <c r="F49" s="102">
        <v>0</v>
      </c>
      <c r="G49" s="102">
        <v>696</v>
      </c>
      <c r="H49" s="102">
        <v>0</v>
      </c>
      <c r="I49" s="102">
        <v>11223</v>
      </c>
      <c r="J49" s="109"/>
      <c r="K49" s="102">
        <v>3279</v>
      </c>
      <c r="L49" s="102"/>
      <c r="M49" s="102">
        <v>0</v>
      </c>
      <c r="N49" s="102">
        <v>0</v>
      </c>
      <c r="O49" s="109"/>
      <c r="P49" s="102">
        <v>4581</v>
      </c>
      <c r="Q49" s="102">
        <v>4335</v>
      </c>
      <c r="R49" s="102">
        <v>8916</v>
      </c>
      <c r="S49" s="102"/>
      <c r="T49" s="102">
        <v>-56204</v>
      </c>
      <c r="U49" s="102">
        <v>-77961</v>
      </c>
    </row>
    <row r="50" spans="1:21">
      <c r="A50" s="137" t="s">
        <v>66</v>
      </c>
      <c r="B50" s="118">
        <v>1.05699E-2</v>
      </c>
      <c r="C50" s="118">
        <v>1.19995E-2</v>
      </c>
      <c r="D50" s="102">
        <v>-208671</v>
      </c>
      <c r="E50" s="165"/>
      <c r="F50" s="102">
        <v>0</v>
      </c>
      <c r="G50" s="102">
        <v>2135</v>
      </c>
      <c r="H50" s="102">
        <v>0</v>
      </c>
      <c r="I50" s="102">
        <v>24353</v>
      </c>
      <c r="J50" s="109"/>
      <c r="K50" s="102">
        <v>10063</v>
      </c>
      <c r="L50" s="102"/>
      <c r="M50" s="102">
        <v>0</v>
      </c>
      <c r="N50" s="102">
        <v>0</v>
      </c>
      <c r="O50" s="109"/>
      <c r="P50" s="102">
        <v>14058</v>
      </c>
      <c r="Q50" s="102">
        <v>8595</v>
      </c>
      <c r="R50" s="102">
        <v>22653</v>
      </c>
      <c r="S50" s="102"/>
      <c r="T50" s="102">
        <v>-172490</v>
      </c>
      <c r="U50" s="102">
        <v>-239260</v>
      </c>
    </row>
    <row r="51" spans="1:21">
      <c r="A51" s="137" t="s">
        <v>23</v>
      </c>
      <c r="B51" s="118">
        <v>6.8830999999999996E-3</v>
      </c>
      <c r="C51" s="118">
        <v>7.7530999999999997E-3</v>
      </c>
      <c r="D51" s="102">
        <v>-135886</v>
      </c>
      <c r="E51" s="165"/>
      <c r="F51" s="102">
        <v>0</v>
      </c>
      <c r="G51" s="102">
        <v>1390</v>
      </c>
      <c r="H51" s="102">
        <v>0</v>
      </c>
      <c r="I51" s="102">
        <v>12641</v>
      </c>
      <c r="J51" s="109"/>
      <c r="K51" s="102">
        <v>6553</v>
      </c>
      <c r="L51" s="102"/>
      <c r="M51" s="102">
        <v>0</v>
      </c>
      <c r="N51" s="102">
        <v>460</v>
      </c>
      <c r="O51" s="109"/>
      <c r="P51" s="102">
        <v>9155</v>
      </c>
      <c r="Q51" s="102">
        <v>2129</v>
      </c>
      <c r="R51" s="102">
        <v>11284</v>
      </c>
      <c r="S51" s="102"/>
      <c r="T51" s="102">
        <v>-112325</v>
      </c>
      <c r="U51" s="102">
        <v>-155806</v>
      </c>
    </row>
    <row r="52" spans="1:21">
      <c r="A52" s="137" t="s">
        <v>67</v>
      </c>
      <c r="B52" s="118">
        <v>1.2132499999999999E-2</v>
      </c>
      <c r="C52" s="118">
        <v>1.38721E-2</v>
      </c>
      <c r="D52" s="102">
        <v>-239520</v>
      </c>
      <c r="E52" s="165"/>
      <c r="F52" s="102">
        <v>0</v>
      </c>
      <c r="G52" s="102">
        <v>2451</v>
      </c>
      <c r="H52" s="102">
        <v>0</v>
      </c>
      <c r="I52" s="102">
        <v>27698</v>
      </c>
      <c r="J52" s="109"/>
      <c r="K52" s="102">
        <v>11550</v>
      </c>
      <c r="L52" s="102"/>
      <c r="M52" s="102">
        <v>0</v>
      </c>
      <c r="N52" s="102">
        <v>0</v>
      </c>
      <c r="O52" s="109"/>
      <c r="P52" s="102">
        <v>16136</v>
      </c>
      <c r="Q52" s="102">
        <v>9412</v>
      </c>
      <c r="R52" s="102">
        <v>25548</v>
      </c>
      <c r="S52" s="102"/>
      <c r="T52" s="102">
        <v>-197990</v>
      </c>
      <c r="U52" s="102">
        <v>-274631</v>
      </c>
    </row>
    <row r="53" spans="1:21">
      <c r="A53" s="137" t="s">
        <v>68</v>
      </c>
      <c r="B53" s="118">
        <v>1.5357000000000001E-3</v>
      </c>
      <c r="C53" s="118">
        <v>1.7214999999999999E-3</v>
      </c>
      <c r="D53" s="102">
        <v>-30318</v>
      </c>
      <c r="E53" s="165"/>
      <c r="F53" s="102">
        <v>0</v>
      </c>
      <c r="G53" s="102">
        <v>310</v>
      </c>
      <c r="H53" s="102">
        <v>0</v>
      </c>
      <c r="I53" s="102">
        <v>3158</v>
      </c>
      <c r="J53" s="109"/>
      <c r="K53" s="102">
        <v>1462</v>
      </c>
      <c r="L53" s="102"/>
      <c r="M53" s="102">
        <v>0</v>
      </c>
      <c r="N53" s="102">
        <v>0</v>
      </c>
      <c r="O53" s="109"/>
      <c r="P53" s="102">
        <v>2042</v>
      </c>
      <c r="Q53" s="102">
        <v>1933</v>
      </c>
      <c r="R53" s="102">
        <v>3975</v>
      </c>
      <c r="S53" s="102"/>
      <c r="T53" s="102">
        <v>-25061</v>
      </c>
      <c r="U53" s="102">
        <v>-34762</v>
      </c>
    </row>
    <row r="54" spans="1:21">
      <c r="A54" s="137" t="s">
        <v>69</v>
      </c>
      <c r="B54" s="118">
        <v>4.1085000000000002E-3</v>
      </c>
      <c r="C54" s="118">
        <v>5.1979000000000001E-3</v>
      </c>
      <c r="D54" s="102">
        <v>-81110</v>
      </c>
      <c r="E54" s="165"/>
      <c r="F54" s="102">
        <v>0</v>
      </c>
      <c r="G54" s="102">
        <v>830</v>
      </c>
      <c r="H54" s="102">
        <v>0</v>
      </c>
      <c r="I54" s="102">
        <v>15827</v>
      </c>
      <c r="J54" s="109"/>
      <c r="K54" s="102">
        <v>3911</v>
      </c>
      <c r="L54" s="102"/>
      <c r="M54" s="102">
        <v>0</v>
      </c>
      <c r="N54" s="102">
        <v>5374</v>
      </c>
      <c r="O54" s="109"/>
      <c r="P54" s="102">
        <v>5464</v>
      </c>
      <c r="Q54" s="102">
        <v>3581</v>
      </c>
      <c r="R54" s="102">
        <v>9045</v>
      </c>
      <c r="S54" s="102"/>
      <c r="T54" s="102">
        <v>-67047</v>
      </c>
      <c r="U54" s="102">
        <v>-93000</v>
      </c>
    </row>
    <row r="55" spans="1:21">
      <c r="A55" s="137" t="s">
        <v>70</v>
      </c>
      <c r="B55" s="118">
        <v>3.8479999999999997E-4</v>
      </c>
      <c r="C55" s="118">
        <v>4.4860000000000001E-4</v>
      </c>
      <c r="D55" s="102">
        <v>-7597</v>
      </c>
      <c r="E55" s="165"/>
      <c r="F55" s="102">
        <v>0</v>
      </c>
      <c r="G55" s="102">
        <v>78</v>
      </c>
      <c r="H55" s="102">
        <v>0</v>
      </c>
      <c r="I55" s="102">
        <v>1185</v>
      </c>
      <c r="J55" s="109"/>
      <c r="K55" s="102">
        <v>366</v>
      </c>
      <c r="L55" s="102"/>
      <c r="M55" s="102">
        <v>0</v>
      </c>
      <c r="N55" s="102">
        <v>0</v>
      </c>
      <c r="O55" s="109"/>
      <c r="P55" s="102">
        <v>512</v>
      </c>
      <c r="Q55" s="102">
        <v>421</v>
      </c>
      <c r="R55" s="102">
        <v>933</v>
      </c>
      <c r="S55" s="102"/>
      <c r="T55" s="102">
        <v>-6280</v>
      </c>
      <c r="U55" s="102">
        <v>-8710</v>
      </c>
    </row>
    <row r="56" spans="1:21">
      <c r="A56" s="137" t="s">
        <v>71</v>
      </c>
      <c r="B56" s="118">
        <v>1.8171799999999998E-2</v>
      </c>
      <c r="C56" s="118">
        <v>2.0304300000000001E-2</v>
      </c>
      <c r="D56" s="102">
        <v>-358748</v>
      </c>
      <c r="E56" s="165"/>
      <c r="F56" s="102">
        <v>0</v>
      </c>
      <c r="G56" s="102">
        <v>3671</v>
      </c>
      <c r="H56" s="102">
        <v>0</v>
      </c>
      <c r="I56" s="102">
        <v>31254</v>
      </c>
      <c r="J56" s="109"/>
      <c r="K56" s="102">
        <v>17300</v>
      </c>
      <c r="L56" s="102"/>
      <c r="M56" s="102">
        <v>0</v>
      </c>
      <c r="N56" s="102">
        <v>0</v>
      </c>
      <c r="O56" s="109"/>
      <c r="P56" s="102">
        <v>24168</v>
      </c>
      <c r="Q56" s="102">
        <v>9520</v>
      </c>
      <c r="R56" s="102">
        <v>33688</v>
      </c>
      <c r="S56" s="102"/>
      <c r="T56" s="102">
        <v>-296546</v>
      </c>
      <c r="U56" s="102">
        <v>-411337</v>
      </c>
    </row>
    <row r="57" spans="1:21">
      <c r="A57" s="137" t="s">
        <v>72</v>
      </c>
      <c r="B57" s="118">
        <v>5.6487999999999998E-3</v>
      </c>
      <c r="C57" s="118">
        <v>6.1491999999999996E-3</v>
      </c>
      <c r="D57" s="102">
        <v>-111519</v>
      </c>
      <c r="E57" s="165"/>
      <c r="F57" s="102">
        <v>0</v>
      </c>
      <c r="G57" s="102">
        <v>1141</v>
      </c>
      <c r="H57" s="102">
        <v>0</v>
      </c>
      <c r="I57" s="102">
        <v>11710</v>
      </c>
      <c r="J57" s="109"/>
      <c r="K57" s="102">
        <v>5378</v>
      </c>
      <c r="L57" s="102"/>
      <c r="M57" s="102">
        <v>0</v>
      </c>
      <c r="N57" s="102">
        <v>0</v>
      </c>
      <c r="O57" s="109"/>
      <c r="P57" s="102">
        <v>7513</v>
      </c>
      <c r="Q57" s="102">
        <v>756</v>
      </c>
      <c r="R57" s="102">
        <v>8269</v>
      </c>
      <c r="S57" s="102"/>
      <c r="T57" s="102">
        <v>-92183</v>
      </c>
      <c r="U57" s="102">
        <v>-127866</v>
      </c>
    </row>
    <row r="58" spans="1:21">
      <c r="A58" s="137" t="s">
        <v>73</v>
      </c>
      <c r="B58" s="118">
        <v>2.0667399999999999E-2</v>
      </c>
      <c r="C58" s="118">
        <v>2.1887E-2</v>
      </c>
      <c r="D58" s="102">
        <v>-408016</v>
      </c>
      <c r="E58" s="165"/>
      <c r="F58" s="102">
        <v>0</v>
      </c>
      <c r="G58" s="102">
        <v>4175</v>
      </c>
      <c r="H58" s="102">
        <v>0</v>
      </c>
      <c r="I58" s="102">
        <v>17720</v>
      </c>
      <c r="J58" s="109"/>
      <c r="K58" s="102">
        <v>19675</v>
      </c>
      <c r="L58" s="102"/>
      <c r="M58" s="102">
        <v>0</v>
      </c>
      <c r="N58" s="102">
        <v>2330</v>
      </c>
      <c r="O58" s="109"/>
      <c r="P58" s="102">
        <v>27488</v>
      </c>
      <c r="Q58" s="102">
        <v>-12149</v>
      </c>
      <c r="R58" s="102">
        <v>15339</v>
      </c>
      <c r="S58" s="102"/>
      <c r="T58" s="102">
        <v>-337271</v>
      </c>
      <c r="U58" s="102">
        <v>-467827</v>
      </c>
    </row>
    <row r="59" spans="1:21">
      <c r="A59" s="137" t="s">
        <v>74</v>
      </c>
      <c r="B59" s="118">
        <v>7.0759999999999996E-4</v>
      </c>
      <c r="C59" s="118">
        <v>8.1380000000000005E-4</v>
      </c>
      <c r="D59" s="102">
        <v>-13969</v>
      </c>
      <c r="E59" s="165"/>
      <c r="F59" s="102">
        <v>0</v>
      </c>
      <c r="G59" s="102">
        <v>143</v>
      </c>
      <c r="H59" s="102">
        <v>0</v>
      </c>
      <c r="I59" s="102">
        <v>1644</v>
      </c>
      <c r="J59" s="109"/>
      <c r="K59" s="102">
        <v>674</v>
      </c>
      <c r="L59" s="102"/>
      <c r="M59" s="102">
        <v>0</v>
      </c>
      <c r="N59" s="102">
        <v>0</v>
      </c>
      <c r="O59" s="109"/>
      <c r="P59" s="102">
        <v>941</v>
      </c>
      <c r="Q59" s="102">
        <v>1289</v>
      </c>
      <c r="R59" s="102">
        <v>2230</v>
      </c>
      <c r="S59" s="102"/>
      <c r="T59" s="102">
        <v>-11547</v>
      </c>
      <c r="U59" s="102">
        <v>-16017</v>
      </c>
    </row>
    <row r="60" spans="1:21">
      <c r="A60" s="137" t="s">
        <v>75</v>
      </c>
      <c r="B60" s="118">
        <v>5.0292999999999996E-3</v>
      </c>
      <c r="C60" s="118">
        <v>5.6004000000000002E-3</v>
      </c>
      <c r="D60" s="102">
        <v>-99288</v>
      </c>
      <c r="E60" s="165"/>
      <c r="F60" s="102">
        <v>0</v>
      </c>
      <c r="G60" s="102">
        <v>1016</v>
      </c>
      <c r="H60" s="102">
        <v>0</v>
      </c>
      <c r="I60" s="102">
        <v>8526</v>
      </c>
      <c r="J60" s="109"/>
      <c r="K60" s="102">
        <v>4788</v>
      </c>
      <c r="L60" s="102"/>
      <c r="M60" s="102">
        <v>0</v>
      </c>
      <c r="N60" s="102">
        <v>0</v>
      </c>
      <c r="O60" s="109"/>
      <c r="P60" s="102">
        <v>6689</v>
      </c>
      <c r="Q60" s="102">
        <v>3501</v>
      </c>
      <c r="R60" s="102">
        <v>10190</v>
      </c>
      <c r="S60" s="102"/>
      <c r="T60" s="102">
        <v>-82073</v>
      </c>
      <c r="U60" s="102">
        <v>-113843</v>
      </c>
    </row>
    <row r="61" spans="1:21">
      <c r="A61" s="137" t="s">
        <v>76</v>
      </c>
      <c r="B61" s="118">
        <v>3.0812999999999999E-3</v>
      </c>
      <c r="C61" s="118">
        <v>3.5228E-3</v>
      </c>
      <c r="D61" s="102">
        <v>-60831</v>
      </c>
      <c r="E61" s="165"/>
      <c r="F61" s="102">
        <v>0</v>
      </c>
      <c r="G61" s="102">
        <v>622</v>
      </c>
      <c r="H61" s="102">
        <v>0</v>
      </c>
      <c r="I61" s="102">
        <v>6413</v>
      </c>
      <c r="J61" s="109"/>
      <c r="K61" s="102">
        <v>2933</v>
      </c>
      <c r="L61" s="102"/>
      <c r="M61" s="102">
        <v>0</v>
      </c>
      <c r="N61" s="102">
        <v>763</v>
      </c>
      <c r="O61" s="109"/>
      <c r="P61" s="102">
        <v>4098</v>
      </c>
      <c r="Q61" s="102">
        <v>2274</v>
      </c>
      <c r="R61" s="102">
        <v>6372</v>
      </c>
      <c r="S61" s="102"/>
      <c r="T61" s="102">
        <v>-50284</v>
      </c>
      <c r="U61" s="102">
        <v>-69748</v>
      </c>
    </row>
    <row r="62" spans="1:21">
      <c r="A62" s="137" t="s">
        <v>77</v>
      </c>
      <c r="B62" s="118">
        <v>8.1840000000000003E-3</v>
      </c>
      <c r="C62" s="118">
        <v>9.5402000000000004E-3</v>
      </c>
      <c r="D62" s="102">
        <v>-161569</v>
      </c>
      <c r="E62" s="165"/>
      <c r="F62" s="102">
        <v>0</v>
      </c>
      <c r="G62" s="102">
        <v>1653</v>
      </c>
      <c r="H62" s="102">
        <v>0</v>
      </c>
      <c r="I62" s="102">
        <v>19704</v>
      </c>
      <c r="J62" s="109"/>
      <c r="K62" s="102">
        <v>7791</v>
      </c>
      <c r="L62" s="102"/>
      <c r="M62" s="102">
        <v>0</v>
      </c>
      <c r="N62" s="102">
        <v>1804</v>
      </c>
      <c r="O62" s="109"/>
      <c r="P62" s="102">
        <v>10885</v>
      </c>
      <c r="Q62" s="102">
        <v>744</v>
      </c>
      <c r="R62" s="102">
        <v>11629</v>
      </c>
      <c r="S62" s="102"/>
      <c r="T62" s="102">
        <v>-133555</v>
      </c>
      <c r="U62" s="102">
        <v>-185253</v>
      </c>
    </row>
    <row r="63" spans="1:21">
      <c r="A63" s="137" t="s">
        <v>78</v>
      </c>
      <c r="B63" s="118">
        <v>3.3693E-3</v>
      </c>
      <c r="C63" s="118">
        <v>4.3553999999999997E-3</v>
      </c>
      <c r="D63" s="102">
        <v>-66517</v>
      </c>
      <c r="E63" s="165"/>
      <c r="F63" s="102">
        <v>0</v>
      </c>
      <c r="G63" s="102">
        <v>681</v>
      </c>
      <c r="H63" s="102">
        <v>0</v>
      </c>
      <c r="I63" s="102">
        <v>14326</v>
      </c>
      <c r="J63" s="109"/>
      <c r="K63" s="102">
        <v>3208</v>
      </c>
      <c r="L63" s="102"/>
      <c r="M63" s="102">
        <v>0</v>
      </c>
      <c r="N63" s="102">
        <v>689</v>
      </c>
      <c r="O63" s="109"/>
      <c r="P63" s="102">
        <v>4481</v>
      </c>
      <c r="Q63" s="102">
        <v>4229</v>
      </c>
      <c r="R63" s="102">
        <v>8710</v>
      </c>
      <c r="S63" s="102"/>
      <c r="T63" s="102">
        <v>-54984</v>
      </c>
      <c r="U63" s="102">
        <v>-76267</v>
      </c>
    </row>
    <row r="64" spans="1:21">
      <c r="A64" s="137" t="s">
        <v>79</v>
      </c>
      <c r="B64" s="118">
        <v>5.0229999999999997E-3</v>
      </c>
      <c r="C64" s="118">
        <v>5.5142000000000004E-3</v>
      </c>
      <c r="D64" s="102">
        <v>-99164</v>
      </c>
      <c r="E64" s="165"/>
      <c r="F64" s="102">
        <v>0</v>
      </c>
      <c r="G64" s="102">
        <v>1015</v>
      </c>
      <c r="H64" s="102">
        <v>0</v>
      </c>
      <c r="I64" s="102">
        <v>7136</v>
      </c>
      <c r="J64" s="109"/>
      <c r="K64" s="102">
        <v>4782</v>
      </c>
      <c r="L64" s="102"/>
      <c r="M64" s="102">
        <v>0</v>
      </c>
      <c r="N64" s="102">
        <v>928</v>
      </c>
      <c r="O64" s="109"/>
      <c r="P64" s="102">
        <v>6681</v>
      </c>
      <c r="Q64" s="102">
        <v>-978</v>
      </c>
      <c r="R64" s="102">
        <v>5703</v>
      </c>
      <c r="S64" s="102"/>
      <c r="T64" s="102">
        <v>-81970</v>
      </c>
      <c r="U64" s="102">
        <v>-113701</v>
      </c>
    </row>
    <row r="65" spans="1:21">
      <c r="A65" s="137" t="s">
        <v>80</v>
      </c>
      <c r="B65" s="118">
        <v>1.5535E-3</v>
      </c>
      <c r="C65" s="118">
        <v>1.6861999999999999E-3</v>
      </c>
      <c r="D65" s="102">
        <v>-30669</v>
      </c>
      <c r="E65" s="165"/>
      <c r="F65" s="102">
        <v>0</v>
      </c>
      <c r="G65" s="102">
        <v>314</v>
      </c>
      <c r="H65" s="102">
        <v>0</v>
      </c>
      <c r="I65" s="102">
        <v>2496</v>
      </c>
      <c r="J65" s="109"/>
      <c r="K65" s="102">
        <v>1479</v>
      </c>
      <c r="L65" s="102"/>
      <c r="M65" s="102">
        <v>0</v>
      </c>
      <c r="N65" s="102">
        <v>0</v>
      </c>
      <c r="O65" s="109"/>
      <c r="P65" s="102">
        <v>2066</v>
      </c>
      <c r="Q65" s="102">
        <v>1874</v>
      </c>
      <c r="R65" s="102">
        <v>3940</v>
      </c>
      <c r="S65" s="102"/>
      <c r="T65" s="102">
        <v>-25352</v>
      </c>
      <c r="U65" s="102">
        <v>-35165</v>
      </c>
    </row>
    <row r="66" spans="1:21">
      <c r="A66" s="137" t="s">
        <v>81</v>
      </c>
      <c r="B66" s="118">
        <v>3.4951000000000001E-3</v>
      </c>
      <c r="C66" s="118">
        <v>3.6643000000000001E-3</v>
      </c>
      <c r="D66" s="102">
        <v>-69000</v>
      </c>
      <c r="E66" s="165"/>
      <c r="F66" s="102">
        <v>0</v>
      </c>
      <c r="G66" s="102">
        <v>706</v>
      </c>
      <c r="H66" s="102">
        <v>0</v>
      </c>
      <c r="I66" s="102">
        <v>5347</v>
      </c>
      <c r="J66" s="109"/>
      <c r="K66" s="102">
        <v>3327</v>
      </c>
      <c r="L66" s="102"/>
      <c r="M66" s="102">
        <v>0</v>
      </c>
      <c r="N66" s="102">
        <v>0</v>
      </c>
      <c r="O66" s="109"/>
      <c r="P66" s="102">
        <v>4648</v>
      </c>
      <c r="Q66" s="102">
        <v>2705</v>
      </c>
      <c r="R66" s="102">
        <v>7353</v>
      </c>
      <c r="S66" s="102"/>
      <c r="T66" s="102">
        <v>-57037</v>
      </c>
      <c r="U66" s="102">
        <v>-79115</v>
      </c>
    </row>
    <row r="67" spans="1:21">
      <c r="A67" s="137" t="s">
        <v>82</v>
      </c>
      <c r="B67" s="118">
        <v>6.6900200000000007E-2</v>
      </c>
      <c r="C67" s="118">
        <v>7.6944100000000001E-2</v>
      </c>
      <c r="D67" s="102">
        <v>-1320744</v>
      </c>
      <c r="E67" s="165"/>
      <c r="F67" s="102">
        <v>0</v>
      </c>
      <c r="G67" s="102">
        <v>13514</v>
      </c>
      <c r="H67" s="102">
        <v>0</v>
      </c>
      <c r="I67" s="102">
        <v>184146</v>
      </c>
      <c r="J67" s="109"/>
      <c r="K67" s="102">
        <v>63689</v>
      </c>
      <c r="L67" s="102"/>
      <c r="M67" s="102">
        <v>0</v>
      </c>
      <c r="N67" s="102">
        <v>0</v>
      </c>
      <c r="O67" s="109"/>
      <c r="P67" s="102">
        <v>88977</v>
      </c>
      <c r="Q67" s="102">
        <v>90587</v>
      </c>
      <c r="R67" s="102">
        <v>179564</v>
      </c>
      <c r="S67" s="102"/>
      <c r="T67" s="102">
        <v>-1091744</v>
      </c>
      <c r="U67" s="102">
        <v>-1514353</v>
      </c>
    </row>
    <row r="68" spans="1:21">
      <c r="A68" s="137" t="s">
        <v>83</v>
      </c>
      <c r="B68" s="118">
        <v>1.3596999999999999E-3</v>
      </c>
      <c r="C68" s="118">
        <v>1.5459E-3</v>
      </c>
      <c r="D68" s="102">
        <v>-26843</v>
      </c>
      <c r="E68" s="165"/>
      <c r="F68" s="102">
        <v>0</v>
      </c>
      <c r="G68" s="102">
        <v>275</v>
      </c>
      <c r="H68" s="102">
        <v>0</v>
      </c>
      <c r="I68" s="102">
        <v>2705</v>
      </c>
      <c r="J68" s="109"/>
      <c r="K68" s="102">
        <v>1294</v>
      </c>
      <c r="L68" s="102"/>
      <c r="M68" s="102">
        <v>0</v>
      </c>
      <c r="N68" s="102">
        <v>512</v>
      </c>
      <c r="O68" s="109"/>
      <c r="P68" s="102">
        <v>1808</v>
      </c>
      <c r="Q68" s="102">
        <v>1192</v>
      </c>
      <c r="R68" s="102">
        <v>3000</v>
      </c>
      <c r="S68" s="102"/>
      <c r="T68" s="102">
        <v>-22189</v>
      </c>
      <c r="U68" s="102">
        <v>-30778</v>
      </c>
    </row>
    <row r="69" spans="1:21">
      <c r="A69" s="137" t="s">
        <v>84</v>
      </c>
      <c r="B69" s="118">
        <v>2.137E-3</v>
      </c>
      <c r="C69" s="118">
        <v>2.5293999999999998E-3</v>
      </c>
      <c r="D69" s="102">
        <v>-42189</v>
      </c>
      <c r="E69" s="165"/>
      <c r="F69" s="102">
        <v>0</v>
      </c>
      <c r="G69" s="102">
        <v>432</v>
      </c>
      <c r="H69" s="102">
        <v>0</v>
      </c>
      <c r="I69" s="102">
        <v>5701</v>
      </c>
      <c r="J69" s="109"/>
      <c r="K69" s="102">
        <v>2034</v>
      </c>
      <c r="L69" s="102"/>
      <c r="M69" s="102">
        <v>0</v>
      </c>
      <c r="N69" s="102">
        <v>758</v>
      </c>
      <c r="O69" s="109"/>
      <c r="P69" s="102">
        <v>2842</v>
      </c>
      <c r="Q69" s="102">
        <v>1625</v>
      </c>
      <c r="R69" s="102">
        <v>4467</v>
      </c>
      <c r="S69" s="102"/>
      <c r="T69" s="102">
        <v>-34874</v>
      </c>
      <c r="U69" s="102">
        <v>-48373</v>
      </c>
    </row>
    <row r="70" spans="1:21">
      <c r="A70" s="137" t="s">
        <v>85</v>
      </c>
      <c r="B70" s="118">
        <v>1.1358E-2</v>
      </c>
      <c r="C70" s="118">
        <v>1.29754E-2</v>
      </c>
      <c r="D70" s="102">
        <v>-224230</v>
      </c>
      <c r="E70" s="165"/>
      <c r="F70" s="102">
        <v>0</v>
      </c>
      <c r="G70" s="102">
        <v>2294</v>
      </c>
      <c r="H70" s="102">
        <v>0</v>
      </c>
      <c r="I70" s="102">
        <v>23500</v>
      </c>
      <c r="J70" s="109"/>
      <c r="K70" s="102">
        <v>10813</v>
      </c>
      <c r="L70" s="102"/>
      <c r="M70" s="102">
        <v>0</v>
      </c>
      <c r="N70" s="102">
        <v>43502</v>
      </c>
      <c r="O70" s="109"/>
      <c r="P70" s="102">
        <v>15106</v>
      </c>
      <c r="Q70" s="102">
        <v>63472</v>
      </c>
      <c r="R70" s="102">
        <v>78578</v>
      </c>
      <c r="S70" s="102"/>
      <c r="T70" s="102">
        <v>-185351</v>
      </c>
      <c r="U70" s="102">
        <v>-257100</v>
      </c>
    </row>
    <row r="71" spans="1:21">
      <c r="A71" s="137" t="s">
        <v>86</v>
      </c>
      <c r="B71" s="118">
        <v>7.6851999999999997E-3</v>
      </c>
      <c r="C71" s="118">
        <v>8.5197999999999992E-3</v>
      </c>
      <c r="D71" s="102">
        <v>-151721</v>
      </c>
      <c r="E71" s="165"/>
      <c r="F71" s="102">
        <v>0</v>
      </c>
      <c r="G71" s="102">
        <v>1552</v>
      </c>
      <c r="H71" s="102">
        <v>0</v>
      </c>
      <c r="I71" s="102">
        <v>12125</v>
      </c>
      <c r="J71" s="109"/>
      <c r="K71" s="102">
        <v>7316</v>
      </c>
      <c r="L71" s="102"/>
      <c r="M71" s="102">
        <v>0</v>
      </c>
      <c r="N71" s="102">
        <v>1347</v>
      </c>
      <c r="O71" s="109"/>
      <c r="P71" s="102">
        <v>10221</v>
      </c>
      <c r="Q71" s="102">
        <v>2688</v>
      </c>
      <c r="R71" s="102">
        <v>12909</v>
      </c>
      <c r="S71" s="102"/>
      <c r="T71" s="102">
        <v>-125415</v>
      </c>
      <c r="U71" s="102">
        <v>-173962</v>
      </c>
    </row>
    <row r="72" spans="1:21">
      <c r="A72" s="137" t="s">
        <v>87</v>
      </c>
      <c r="B72" s="118">
        <v>2.3000300000000001E-2</v>
      </c>
      <c r="C72" s="118">
        <v>2.6295800000000001E-2</v>
      </c>
      <c r="D72" s="102">
        <v>-454072</v>
      </c>
      <c r="E72" s="165"/>
      <c r="F72" s="102">
        <v>0</v>
      </c>
      <c r="G72" s="102">
        <v>4646</v>
      </c>
      <c r="H72" s="102">
        <v>0</v>
      </c>
      <c r="I72" s="102">
        <v>56256</v>
      </c>
      <c r="J72" s="109"/>
      <c r="K72" s="102">
        <v>21896</v>
      </c>
      <c r="L72" s="102"/>
      <c r="M72" s="102">
        <v>0</v>
      </c>
      <c r="N72" s="102">
        <v>0</v>
      </c>
      <c r="O72" s="109"/>
      <c r="P72" s="102">
        <v>30590</v>
      </c>
      <c r="Q72" s="102">
        <v>20568</v>
      </c>
      <c r="R72" s="102">
        <v>51158</v>
      </c>
      <c r="S72" s="102"/>
      <c r="T72" s="102">
        <v>-375342</v>
      </c>
      <c r="U72" s="102">
        <v>-520635</v>
      </c>
    </row>
    <row r="73" spans="1:21">
      <c r="A73" s="137" t="s">
        <v>88</v>
      </c>
      <c r="B73" s="118">
        <v>1.3519000000000001E-3</v>
      </c>
      <c r="C73" s="118">
        <v>1.4216999999999999E-3</v>
      </c>
      <c r="D73" s="102">
        <v>-26689</v>
      </c>
      <c r="E73" s="165"/>
      <c r="F73" s="102">
        <v>0</v>
      </c>
      <c r="G73" s="102">
        <v>273</v>
      </c>
      <c r="H73" s="102">
        <v>0</v>
      </c>
      <c r="I73" s="102">
        <v>2237</v>
      </c>
      <c r="J73" s="109"/>
      <c r="K73" s="102">
        <v>1287</v>
      </c>
      <c r="L73" s="102"/>
      <c r="M73" s="102">
        <v>0</v>
      </c>
      <c r="N73" s="102">
        <v>0</v>
      </c>
      <c r="O73" s="109"/>
      <c r="P73" s="102">
        <v>1798</v>
      </c>
      <c r="Q73" s="102">
        <v>2849</v>
      </c>
      <c r="R73" s="102">
        <v>4647</v>
      </c>
      <c r="S73" s="102"/>
      <c r="T73" s="102">
        <v>-22062</v>
      </c>
      <c r="U73" s="102">
        <v>-30602</v>
      </c>
    </row>
    <row r="74" spans="1:21">
      <c r="A74" s="137" t="s">
        <v>89</v>
      </c>
      <c r="B74" s="118">
        <v>2.0350799999999999E-2</v>
      </c>
      <c r="C74" s="118">
        <v>2.2576100000000002E-2</v>
      </c>
      <c r="D74" s="102">
        <v>-401765</v>
      </c>
      <c r="E74" s="165"/>
      <c r="F74" s="102">
        <v>0</v>
      </c>
      <c r="G74" s="102">
        <v>4111</v>
      </c>
      <c r="H74" s="102">
        <v>0</v>
      </c>
      <c r="I74" s="102">
        <v>32331</v>
      </c>
      <c r="J74" s="109"/>
      <c r="K74" s="102">
        <v>19374</v>
      </c>
      <c r="L74" s="102"/>
      <c r="M74" s="102">
        <v>0</v>
      </c>
      <c r="N74" s="102">
        <v>3448</v>
      </c>
      <c r="O74" s="109"/>
      <c r="P74" s="102">
        <v>27067</v>
      </c>
      <c r="Q74" s="102">
        <v>9899</v>
      </c>
      <c r="R74" s="102">
        <v>36966</v>
      </c>
      <c r="S74" s="102"/>
      <c r="T74" s="102">
        <v>-332105</v>
      </c>
      <c r="U74" s="102">
        <v>-460661</v>
      </c>
    </row>
    <row r="75" spans="1:21">
      <c r="A75" s="137" t="s">
        <v>90</v>
      </c>
      <c r="B75" s="118">
        <v>1.01215E-2</v>
      </c>
      <c r="C75" s="118">
        <v>1.1271E-2</v>
      </c>
      <c r="D75" s="102">
        <v>-199819</v>
      </c>
      <c r="E75" s="165"/>
      <c r="F75" s="102">
        <v>0</v>
      </c>
      <c r="G75" s="102">
        <v>2045</v>
      </c>
      <c r="H75" s="102">
        <v>0</v>
      </c>
      <c r="I75" s="102">
        <v>16702</v>
      </c>
      <c r="J75" s="109"/>
      <c r="K75" s="102">
        <v>9636</v>
      </c>
      <c r="L75" s="102"/>
      <c r="M75" s="102">
        <v>0</v>
      </c>
      <c r="N75" s="102">
        <v>92</v>
      </c>
      <c r="O75" s="109"/>
      <c r="P75" s="102">
        <v>13462</v>
      </c>
      <c r="Q75" s="102">
        <v>6024</v>
      </c>
      <c r="R75" s="102">
        <v>19486</v>
      </c>
      <c r="S75" s="102"/>
      <c r="T75" s="102">
        <v>-165173</v>
      </c>
      <c r="U75" s="102">
        <v>-229110</v>
      </c>
    </row>
    <row r="76" spans="1:21">
      <c r="A76" s="137" t="s">
        <v>91</v>
      </c>
      <c r="B76" s="118">
        <v>1.2507E-3</v>
      </c>
      <c r="C76" s="118">
        <v>1.3504999999999999E-3</v>
      </c>
      <c r="D76" s="102">
        <v>-24691</v>
      </c>
      <c r="E76" s="165"/>
      <c r="F76" s="102">
        <v>0</v>
      </c>
      <c r="G76" s="102">
        <v>253</v>
      </c>
      <c r="H76" s="102">
        <v>0</v>
      </c>
      <c r="I76" s="102">
        <v>1892</v>
      </c>
      <c r="J76" s="109"/>
      <c r="K76" s="102">
        <v>1191</v>
      </c>
      <c r="L76" s="102"/>
      <c r="M76" s="102">
        <v>0</v>
      </c>
      <c r="N76" s="102">
        <v>0</v>
      </c>
      <c r="O76" s="109"/>
      <c r="P76" s="102">
        <v>1663</v>
      </c>
      <c r="Q76" s="102">
        <v>1681</v>
      </c>
      <c r="R76" s="102">
        <v>3344</v>
      </c>
      <c r="S76" s="102"/>
      <c r="T76" s="102">
        <v>-20410</v>
      </c>
      <c r="U76" s="102">
        <v>-28311</v>
      </c>
    </row>
    <row r="77" spans="1:21">
      <c r="A77" s="137" t="s">
        <v>92</v>
      </c>
      <c r="B77" s="118">
        <v>3.4764000000000001E-3</v>
      </c>
      <c r="C77" s="118">
        <v>4.0229999999999997E-3</v>
      </c>
      <c r="D77" s="102">
        <v>-68631</v>
      </c>
      <c r="E77" s="165"/>
      <c r="F77" s="102">
        <v>0</v>
      </c>
      <c r="G77" s="102">
        <v>702</v>
      </c>
      <c r="H77" s="102">
        <v>0</v>
      </c>
      <c r="I77" s="102">
        <v>7949</v>
      </c>
      <c r="J77" s="109"/>
      <c r="K77" s="102">
        <v>3310</v>
      </c>
      <c r="L77" s="102"/>
      <c r="M77" s="102">
        <v>0</v>
      </c>
      <c r="N77" s="102">
        <v>0</v>
      </c>
      <c r="O77" s="109"/>
      <c r="P77" s="102">
        <v>4624</v>
      </c>
      <c r="Q77" s="102">
        <v>4016</v>
      </c>
      <c r="R77" s="102">
        <v>8640</v>
      </c>
      <c r="S77" s="102"/>
      <c r="T77" s="102">
        <v>-56731</v>
      </c>
      <c r="U77" s="102">
        <v>-78692</v>
      </c>
    </row>
    <row r="78" spans="1:21">
      <c r="A78" s="137" t="s">
        <v>93</v>
      </c>
      <c r="B78" s="118">
        <v>6.2163000000000001E-3</v>
      </c>
      <c r="C78" s="118">
        <v>7.2078999999999997E-3</v>
      </c>
      <c r="D78" s="102">
        <v>-122722</v>
      </c>
      <c r="E78" s="165"/>
      <c r="F78" s="102">
        <v>0</v>
      </c>
      <c r="G78" s="102">
        <v>1256</v>
      </c>
      <c r="H78" s="102">
        <v>0</v>
      </c>
      <c r="I78" s="102">
        <v>16132</v>
      </c>
      <c r="J78" s="109"/>
      <c r="K78" s="102">
        <v>5918</v>
      </c>
      <c r="L78" s="102"/>
      <c r="M78" s="102">
        <v>0</v>
      </c>
      <c r="N78" s="102">
        <v>0</v>
      </c>
      <c r="O78" s="109"/>
      <c r="P78" s="102">
        <v>8268</v>
      </c>
      <c r="Q78" s="102">
        <v>4508</v>
      </c>
      <c r="R78" s="102">
        <v>12776</v>
      </c>
      <c r="S78" s="102"/>
      <c r="T78" s="102">
        <v>-101444</v>
      </c>
      <c r="U78" s="102">
        <v>-140712</v>
      </c>
    </row>
    <row r="79" spans="1:21">
      <c r="A79" s="137" t="s">
        <v>94</v>
      </c>
      <c r="B79" s="118">
        <v>1.1808000000000001E-3</v>
      </c>
      <c r="C79" s="118">
        <v>1.3741000000000001E-3</v>
      </c>
      <c r="D79" s="102">
        <v>-23311</v>
      </c>
      <c r="E79" s="165"/>
      <c r="F79" s="102">
        <v>0</v>
      </c>
      <c r="G79" s="102">
        <v>239</v>
      </c>
      <c r="H79" s="102">
        <v>0</v>
      </c>
      <c r="I79" s="102">
        <v>2808</v>
      </c>
      <c r="J79" s="109"/>
      <c r="K79" s="102">
        <v>1124</v>
      </c>
      <c r="L79" s="102"/>
      <c r="M79" s="102">
        <v>0</v>
      </c>
      <c r="N79" s="102">
        <v>665</v>
      </c>
      <c r="O79" s="109"/>
      <c r="P79" s="102">
        <v>1570</v>
      </c>
      <c r="Q79" s="102">
        <v>1169</v>
      </c>
      <c r="R79" s="102">
        <v>2739</v>
      </c>
      <c r="S79" s="102"/>
      <c r="T79" s="102">
        <v>-19269</v>
      </c>
      <c r="U79" s="102">
        <v>-26729</v>
      </c>
    </row>
    <row r="80" spans="1:21">
      <c r="A80" s="137" t="s">
        <v>95</v>
      </c>
      <c r="B80" s="118">
        <v>3.0278000000000002E-3</v>
      </c>
      <c r="C80" s="118">
        <v>3.4971999999999998E-3</v>
      </c>
      <c r="D80" s="102">
        <v>-59775</v>
      </c>
      <c r="E80" s="165"/>
      <c r="F80" s="102">
        <v>0</v>
      </c>
      <c r="G80" s="102">
        <v>612</v>
      </c>
      <c r="H80" s="102">
        <v>0</v>
      </c>
      <c r="I80" s="102">
        <v>6820</v>
      </c>
      <c r="J80" s="109"/>
      <c r="K80" s="102">
        <v>2882</v>
      </c>
      <c r="L80" s="102"/>
      <c r="M80" s="102">
        <v>0</v>
      </c>
      <c r="N80" s="102">
        <v>364</v>
      </c>
      <c r="O80" s="109"/>
      <c r="P80" s="102">
        <v>4027</v>
      </c>
      <c r="Q80" s="102">
        <v>2510</v>
      </c>
      <c r="R80" s="102">
        <v>6537</v>
      </c>
      <c r="S80" s="102"/>
      <c r="T80" s="102">
        <v>-49411</v>
      </c>
      <c r="U80" s="102">
        <v>-68537</v>
      </c>
    </row>
    <row r="81" spans="1:21">
      <c r="A81" s="137" t="s">
        <v>96</v>
      </c>
      <c r="B81" s="118">
        <v>1.30533E-2</v>
      </c>
      <c r="C81" s="118">
        <v>1.43987E-2</v>
      </c>
      <c r="D81" s="102">
        <v>-257698</v>
      </c>
      <c r="E81" s="165"/>
      <c r="F81" s="102">
        <v>0</v>
      </c>
      <c r="G81" s="102">
        <v>2637</v>
      </c>
      <c r="H81" s="102">
        <v>0</v>
      </c>
      <c r="I81" s="102">
        <v>20464</v>
      </c>
      <c r="J81" s="109"/>
      <c r="K81" s="102">
        <v>12427</v>
      </c>
      <c r="L81" s="102"/>
      <c r="M81" s="102">
        <v>0</v>
      </c>
      <c r="N81" s="102">
        <v>0</v>
      </c>
      <c r="O81" s="109"/>
      <c r="P81" s="102">
        <v>17361</v>
      </c>
      <c r="Q81" s="102">
        <v>6003</v>
      </c>
      <c r="R81" s="102">
        <v>23364</v>
      </c>
      <c r="S81" s="102"/>
      <c r="T81" s="102">
        <v>-213017</v>
      </c>
      <c r="U81" s="102">
        <v>-295474</v>
      </c>
    </row>
    <row r="82" spans="1:21">
      <c r="A82" s="137" t="s">
        <v>97</v>
      </c>
      <c r="B82" s="118">
        <v>2.1887E-3</v>
      </c>
      <c r="C82" s="118">
        <v>2.7234E-3</v>
      </c>
      <c r="D82" s="102">
        <v>-43209</v>
      </c>
      <c r="E82" s="165"/>
      <c r="F82" s="102">
        <v>0</v>
      </c>
      <c r="G82" s="102">
        <v>442</v>
      </c>
      <c r="H82" s="102">
        <v>0</v>
      </c>
      <c r="I82" s="102">
        <v>7770</v>
      </c>
      <c r="J82" s="109"/>
      <c r="K82" s="102">
        <v>2084</v>
      </c>
      <c r="L82" s="102"/>
      <c r="M82" s="102">
        <v>0</v>
      </c>
      <c r="N82" s="102">
        <v>2768</v>
      </c>
      <c r="O82" s="109"/>
      <c r="P82" s="102">
        <v>2911</v>
      </c>
      <c r="Q82" s="102">
        <v>-389</v>
      </c>
      <c r="R82" s="102">
        <v>2522</v>
      </c>
      <c r="S82" s="102"/>
      <c r="T82" s="102">
        <v>-35717</v>
      </c>
      <c r="U82" s="102">
        <v>-49543</v>
      </c>
    </row>
    <row r="83" spans="1:21">
      <c r="A83" s="137" t="s">
        <v>98</v>
      </c>
      <c r="B83" s="118">
        <v>1.03541E-2</v>
      </c>
      <c r="C83" s="118">
        <v>1.17597E-2</v>
      </c>
      <c r="D83" s="102">
        <v>-204411</v>
      </c>
      <c r="E83" s="165"/>
      <c r="F83" s="102">
        <v>0</v>
      </c>
      <c r="G83" s="102">
        <v>2092</v>
      </c>
      <c r="H83" s="102">
        <v>0</v>
      </c>
      <c r="I83" s="102">
        <v>22356</v>
      </c>
      <c r="J83" s="109"/>
      <c r="K83" s="102">
        <v>9857</v>
      </c>
      <c r="L83" s="102"/>
      <c r="M83" s="102">
        <v>0</v>
      </c>
      <c r="N83" s="102">
        <v>0</v>
      </c>
      <c r="O83" s="109"/>
      <c r="P83" s="102">
        <v>13771</v>
      </c>
      <c r="Q83" s="102">
        <v>11006</v>
      </c>
      <c r="R83" s="102">
        <v>24777</v>
      </c>
      <c r="S83" s="102"/>
      <c r="T83" s="102">
        <v>-168969</v>
      </c>
      <c r="U83" s="102">
        <v>-234375</v>
      </c>
    </row>
    <row r="84" spans="1:21">
      <c r="A84" s="137" t="s">
        <v>99</v>
      </c>
      <c r="B84" s="118">
        <v>2.4407000000000001E-3</v>
      </c>
      <c r="C84" s="118">
        <v>3.0539E-3</v>
      </c>
      <c r="D84" s="102">
        <v>-48184</v>
      </c>
      <c r="E84" s="165"/>
      <c r="F84" s="102">
        <v>0</v>
      </c>
      <c r="G84" s="102">
        <v>493</v>
      </c>
      <c r="H84" s="102">
        <v>0</v>
      </c>
      <c r="I84" s="102">
        <v>8909</v>
      </c>
      <c r="J84" s="109"/>
      <c r="K84" s="102">
        <v>2324</v>
      </c>
      <c r="L84" s="102"/>
      <c r="M84" s="102">
        <v>0</v>
      </c>
      <c r="N84" s="102">
        <v>1937</v>
      </c>
      <c r="O84" s="109"/>
      <c r="P84" s="102">
        <v>3246</v>
      </c>
      <c r="Q84" s="102">
        <v>2196</v>
      </c>
      <c r="R84" s="102">
        <v>5442</v>
      </c>
      <c r="S84" s="102"/>
      <c r="T84" s="102">
        <v>-39830</v>
      </c>
      <c r="U84" s="102">
        <v>-55248</v>
      </c>
    </row>
    <row r="85" spans="1:21">
      <c r="A85" s="137" t="s">
        <v>100</v>
      </c>
      <c r="B85" s="118">
        <v>7.1928000000000001E-3</v>
      </c>
      <c r="C85" s="118">
        <v>8.0315000000000004E-3</v>
      </c>
      <c r="D85" s="102">
        <v>-142000</v>
      </c>
      <c r="E85" s="165"/>
      <c r="F85" s="102">
        <v>0</v>
      </c>
      <c r="G85" s="102">
        <v>1453</v>
      </c>
      <c r="H85" s="102">
        <v>0</v>
      </c>
      <c r="I85" s="102">
        <v>12187</v>
      </c>
      <c r="J85" s="109"/>
      <c r="K85" s="102">
        <v>6848</v>
      </c>
      <c r="L85" s="102"/>
      <c r="M85" s="102">
        <v>0</v>
      </c>
      <c r="N85" s="102">
        <v>1135</v>
      </c>
      <c r="O85" s="109"/>
      <c r="P85" s="102">
        <v>9566</v>
      </c>
      <c r="Q85" s="102">
        <v>5782</v>
      </c>
      <c r="R85" s="102">
        <v>15348</v>
      </c>
      <c r="S85" s="102"/>
      <c r="T85" s="102">
        <v>-117379</v>
      </c>
      <c r="U85" s="102">
        <v>-162816</v>
      </c>
    </row>
    <row r="86" spans="1:21">
      <c r="A86" s="137" t="s">
        <v>101</v>
      </c>
      <c r="B86" s="118">
        <v>7.6769999999999998E-3</v>
      </c>
      <c r="C86" s="118">
        <v>8.4376999999999994E-3</v>
      </c>
      <c r="D86" s="102">
        <v>-151559</v>
      </c>
      <c r="E86" s="165"/>
      <c r="F86" s="102">
        <v>0</v>
      </c>
      <c r="G86" s="102">
        <v>1551</v>
      </c>
      <c r="H86" s="102">
        <v>0</v>
      </c>
      <c r="I86" s="102">
        <v>11053</v>
      </c>
      <c r="J86" s="109"/>
      <c r="K86" s="102">
        <v>7309</v>
      </c>
      <c r="L86" s="102"/>
      <c r="M86" s="102">
        <v>0</v>
      </c>
      <c r="N86" s="102">
        <v>2611</v>
      </c>
      <c r="O86" s="109"/>
      <c r="P86" s="102">
        <v>10210</v>
      </c>
      <c r="Q86" s="102">
        <v>828</v>
      </c>
      <c r="R86" s="102">
        <v>11038</v>
      </c>
      <c r="S86" s="102"/>
      <c r="T86" s="102">
        <v>-125281</v>
      </c>
      <c r="U86" s="102">
        <v>-173777</v>
      </c>
    </row>
    <row r="87" spans="1:21">
      <c r="A87" s="137" t="s">
        <v>102</v>
      </c>
      <c r="B87" s="118">
        <v>1.24107E-2</v>
      </c>
      <c r="C87" s="118">
        <v>1.3658699999999999E-2</v>
      </c>
      <c r="D87" s="102">
        <v>-245012</v>
      </c>
      <c r="E87" s="165"/>
      <c r="F87" s="102">
        <v>0</v>
      </c>
      <c r="G87" s="102">
        <v>2507</v>
      </c>
      <c r="H87" s="102">
        <v>0</v>
      </c>
      <c r="I87" s="102">
        <v>18132</v>
      </c>
      <c r="J87" s="109"/>
      <c r="K87" s="102">
        <v>11815</v>
      </c>
      <c r="L87" s="102"/>
      <c r="M87" s="102">
        <v>0</v>
      </c>
      <c r="N87" s="102">
        <v>2964</v>
      </c>
      <c r="O87" s="109"/>
      <c r="P87" s="102">
        <v>16506</v>
      </c>
      <c r="Q87" s="102">
        <v>-245</v>
      </c>
      <c r="R87" s="102">
        <v>16261</v>
      </c>
      <c r="S87" s="102"/>
      <c r="T87" s="102">
        <v>-202530</v>
      </c>
      <c r="U87" s="102">
        <v>-280929</v>
      </c>
    </row>
    <row r="88" spans="1:21">
      <c r="A88" s="137" t="s">
        <v>103</v>
      </c>
      <c r="B88" s="118">
        <v>6.0493999999999999E-3</v>
      </c>
      <c r="C88" s="118">
        <v>6.7662E-3</v>
      </c>
      <c r="D88" s="102">
        <v>-119427</v>
      </c>
      <c r="E88" s="165"/>
      <c r="F88" s="102">
        <v>0</v>
      </c>
      <c r="G88" s="102">
        <v>1222</v>
      </c>
      <c r="H88" s="102">
        <v>0</v>
      </c>
      <c r="I88" s="102">
        <v>11002</v>
      </c>
      <c r="J88" s="109"/>
      <c r="K88" s="102">
        <v>5759</v>
      </c>
      <c r="L88" s="102"/>
      <c r="M88" s="102">
        <v>0</v>
      </c>
      <c r="N88" s="102">
        <v>0</v>
      </c>
      <c r="O88" s="109"/>
      <c r="P88" s="102">
        <v>8046</v>
      </c>
      <c r="Q88" s="102">
        <v>1946</v>
      </c>
      <c r="R88" s="102">
        <v>9992</v>
      </c>
      <c r="S88" s="102"/>
      <c r="T88" s="102">
        <v>-98720</v>
      </c>
      <c r="U88" s="102">
        <v>-136934</v>
      </c>
    </row>
    <row r="89" spans="1:21">
      <c r="A89" s="137" t="s">
        <v>104</v>
      </c>
      <c r="B89" s="118">
        <v>4.1282000000000003E-3</v>
      </c>
      <c r="C89" s="118">
        <v>4.7327999999999997E-3</v>
      </c>
      <c r="D89" s="102">
        <v>-81499</v>
      </c>
      <c r="E89" s="165"/>
      <c r="F89" s="102">
        <v>0</v>
      </c>
      <c r="G89" s="102">
        <v>834</v>
      </c>
      <c r="H89" s="102">
        <v>0</v>
      </c>
      <c r="I89" s="102">
        <v>9572</v>
      </c>
      <c r="J89" s="109"/>
      <c r="K89" s="102">
        <v>3930</v>
      </c>
      <c r="L89" s="102"/>
      <c r="M89" s="102">
        <v>0</v>
      </c>
      <c r="N89" s="102">
        <v>0</v>
      </c>
      <c r="O89" s="109"/>
      <c r="P89" s="102">
        <v>5491</v>
      </c>
      <c r="Q89" s="102">
        <v>4614</v>
      </c>
      <c r="R89" s="102">
        <v>10105</v>
      </c>
      <c r="S89" s="102"/>
      <c r="T89" s="102">
        <v>-67368</v>
      </c>
      <c r="U89" s="102">
        <v>-93446</v>
      </c>
    </row>
    <row r="90" spans="1:21">
      <c r="A90" s="137" t="s">
        <v>105</v>
      </c>
      <c r="B90" s="118">
        <v>2.6971E-3</v>
      </c>
      <c r="C90" s="118">
        <v>2.7859999999999998E-3</v>
      </c>
      <c r="D90" s="102">
        <v>-53246</v>
      </c>
      <c r="E90" s="165"/>
      <c r="F90" s="102">
        <v>0</v>
      </c>
      <c r="G90" s="102">
        <v>545</v>
      </c>
      <c r="H90" s="102">
        <v>0</v>
      </c>
      <c r="I90" s="102">
        <v>2362</v>
      </c>
      <c r="J90" s="109"/>
      <c r="K90" s="102">
        <v>2568</v>
      </c>
      <c r="L90" s="102"/>
      <c r="M90" s="102">
        <v>0</v>
      </c>
      <c r="N90" s="102">
        <v>0</v>
      </c>
      <c r="O90" s="109"/>
      <c r="P90" s="102">
        <v>3587</v>
      </c>
      <c r="Q90" s="102">
        <v>2049</v>
      </c>
      <c r="R90" s="102">
        <v>5636</v>
      </c>
      <c r="S90" s="102"/>
      <c r="T90" s="102">
        <v>-44014</v>
      </c>
      <c r="U90" s="102">
        <v>-61052</v>
      </c>
    </row>
    <row r="91" spans="1:21">
      <c r="A91" s="137" t="s">
        <v>106</v>
      </c>
      <c r="B91" s="118">
        <v>5.7082000000000001E-3</v>
      </c>
      <c r="C91" s="118">
        <v>6.2506999999999997E-3</v>
      </c>
      <c r="D91" s="102">
        <v>-112691</v>
      </c>
      <c r="E91" s="165"/>
      <c r="F91" s="102">
        <v>0</v>
      </c>
      <c r="G91" s="102">
        <v>1153</v>
      </c>
      <c r="H91" s="102">
        <v>0</v>
      </c>
      <c r="I91" s="102">
        <v>8599</v>
      </c>
      <c r="J91" s="109"/>
      <c r="K91" s="102">
        <v>5434</v>
      </c>
      <c r="L91" s="102"/>
      <c r="M91" s="102">
        <v>0</v>
      </c>
      <c r="N91" s="102">
        <v>0</v>
      </c>
      <c r="O91" s="109"/>
      <c r="P91" s="102">
        <v>7592</v>
      </c>
      <c r="Q91" s="102">
        <v>1356</v>
      </c>
      <c r="R91" s="102">
        <v>8948</v>
      </c>
      <c r="S91" s="102"/>
      <c r="T91" s="102">
        <v>-93152</v>
      </c>
      <c r="U91" s="102">
        <v>-129211</v>
      </c>
    </row>
    <row r="92" spans="1:21">
      <c r="A92" s="137" t="s">
        <v>107</v>
      </c>
      <c r="B92" s="118">
        <v>3.1526000000000002E-3</v>
      </c>
      <c r="C92" s="118">
        <v>3.6289E-3</v>
      </c>
      <c r="D92" s="102">
        <v>-62239</v>
      </c>
      <c r="E92" s="165"/>
      <c r="F92" s="102">
        <v>0</v>
      </c>
      <c r="G92" s="102">
        <v>637</v>
      </c>
      <c r="H92" s="102">
        <v>0</v>
      </c>
      <c r="I92" s="102">
        <v>8270</v>
      </c>
      <c r="J92" s="109"/>
      <c r="K92" s="102">
        <v>3001</v>
      </c>
      <c r="L92" s="102"/>
      <c r="M92" s="102">
        <v>0</v>
      </c>
      <c r="N92" s="102">
        <v>0</v>
      </c>
      <c r="O92" s="109"/>
      <c r="P92" s="102">
        <v>4193</v>
      </c>
      <c r="Q92" s="102">
        <v>3080</v>
      </c>
      <c r="R92" s="102">
        <v>7273</v>
      </c>
      <c r="S92" s="102"/>
      <c r="T92" s="102">
        <v>-51447</v>
      </c>
      <c r="U92" s="102">
        <v>-71362</v>
      </c>
    </row>
    <row r="93" spans="1:21">
      <c r="A93" s="137" t="s">
        <v>108</v>
      </c>
      <c r="B93" s="118">
        <v>6.3070000000000001E-3</v>
      </c>
      <c r="C93" s="118">
        <v>7.6375999999999996E-3</v>
      </c>
      <c r="D93" s="102">
        <v>-124513</v>
      </c>
      <c r="E93" s="165"/>
      <c r="F93" s="102">
        <v>0</v>
      </c>
      <c r="G93" s="102">
        <v>1274</v>
      </c>
      <c r="H93" s="102">
        <v>0</v>
      </c>
      <c r="I93" s="102">
        <v>19333</v>
      </c>
      <c r="J93" s="109"/>
      <c r="K93" s="102">
        <v>6004</v>
      </c>
      <c r="L93" s="102"/>
      <c r="M93" s="102">
        <v>0</v>
      </c>
      <c r="N93" s="102">
        <v>9206</v>
      </c>
      <c r="O93" s="109"/>
      <c r="P93" s="102">
        <v>8388</v>
      </c>
      <c r="Q93" s="102">
        <v>3299</v>
      </c>
      <c r="R93" s="102">
        <v>11687</v>
      </c>
      <c r="S93" s="102"/>
      <c r="T93" s="102">
        <v>-102924</v>
      </c>
      <c r="U93" s="102">
        <v>-142765</v>
      </c>
    </row>
    <row r="94" spans="1:21">
      <c r="A94" s="137" t="s">
        <v>109</v>
      </c>
      <c r="B94" s="118">
        <v>2.9602999999999999E-3</v>
      </c>
      <c r="C94" s="118">
        <v>3.0925000000000002E-3</v>
      </c>
      <c r="D94" s="102">
        <v>-58442</v>
      </c>
      <c r="E94" s="165"/>
      <c r="F94" s="102">
        <v>0</v>
      </c>
      <c r="G94" s="102">
        <v>598</v>
      </c>
      <c r="H94" s="102">
        <v>0</v>
      </c>
      <c r="I94" s="102">
        <v>1930</v>
      </c>
      <c r="J94" s="109"/>
      <c r="K94" s="102">
        <v>2818</v>
      </c>
      <c r="L94" s="102"/>
      <c r="M94" s="102">
        <v>0</v>
      </c>
      <c r="N94" s="102">
        <v>0</v>
      </c>
      <c r="O94" s="109"/>
      <c r="P94" s="102">
        <v>3937</v>
      </c>
      <c r="Q94" s="102">
        <v>-338</v>
      </c>
      <c r="R94" s="102">
        <v>3599</v>
      </c>
      <c r="S94" s="102"/>
      <c r="T94" s="102">
        <v>-48309</v>
      </c>
      <c r="U94" s="102">
        <v>-67009</v>
      </c>
    </row>
    <row r="95" spans="1:21">
      <c r="A95" s="137" t="s">
        <v>110</v>
      </c>
      <c r="B95" s="118">
        <v>3.9773999999999999E-3</v>
      </c>
      <c r="C95" s="118">
        <v>3.6638999999999999E-3</v>
      </c>
      <c r="D95" s="102">
        <v>-78522</v>
      </c>
      <c r="E95" s="165"/>
      <c r="F95" s="102">
        <v>0</v>
      </c>
      <c r="G95" s="102">
        <v>803</v>
      </c>
      <c r="H95" s="102">
        <v>0</v>
      </c>
      <c r="I95" s="102">
        <v>4348</v>
      </c>
      <c r="J95" s="109"/>
      <c r="K95" s="102">
        <v>3786</v>
      </c>
      <c r="L95" s="102"/>
      <c r="M95" s="102">
        <v>0</v>
      </c>
      <c r="N95" s="102">
        <v>4555</v>
      </c>
      <c r="O95" s="109"/>
      <c r="P95" s="102">
        <v>5290</v>
      </c>
      <c r="Q95" s="102">
        <v>2188</v>
      </c>
      <c r="R95" s="102">
        <v>7478</v>
      </c>
      <c r="S95" s="102"/>
      <c r="T95" s="102">
        <v>-64907</v>
      </c>
      <c r="U95" s="102">
        <v>-90032</v>
      </c>
    </row>
    <row r="96" spans="1:21">
      <c r="A96" s="137" t="s">
        <v>111</v>
      </c>
      <c r="B96" s="118">
        <v>3.0079999999999999E-4</v>
      </c>
      <c r="C96" s="118">
        <v>3.189E-4</v>
      </c>
      <c r="D96" s="102">
        <v>-5938</v>
      </c>
      <c r="E96" s="165"/>
      <c r="F96" s="102">
        <v>0</v>
      </c>
      <c r="G96" s="102">
        <v>61</v>
      </c>
      <c r="H96" s="102">
        <v>0</v>
      </c>
      <c r="I96" s="102">
        <v>263</v>
      </c>
      <c r="J96" s="109"/>
      <c r="K96" s="102">
        <v>286</v>
      </c>
      <c r="L96" s="102"/>
      <c r="M96" s="102">
        <v>0</v>
      </c>
      <c r="N96" s="102">
        <v>86</v>
      </c>
      <c r="O96" s="109"/>
      <c r="P96" s="102">
        <v>400</v>
      </c>
      <c r="Q96" s="102">
        <v>423</v>
      </c>
      <c r="R96" s="102">
        <v>823</v>
      </c>
      <c r="S96" s="102"/>
      <c r="T96" s="102">
        <v>-4909</v>
      </c>
      <c r="U96" s="102">
        <v>-6809</v>
      </c>
    </row>
    <row r="97" spans="1:21">
      <c r="A97" s="137" t="s">
        <v>112</v>
      </c>
      <c r="B97" s="118">
        <v>2.3270099999999998E-2</v>
      </c>
      <c r="C97" s="118">
        <v>2.5016799999999999E-2</v>
      </c>
      <c r="D97" s="102">
        <v>-459398</v>
      </c>
      <c r="E97" s="165"/>
      <c r="F97" s="102">
        <v>0</v>
      </c>
      <c r="G97" s="102">
        <v>4701</v>
      </c>
      <c r="H97" s="102">
        <v>0</v>
      </c>
      <c r="I97" s="102">
        <v>33431</v>
      </c>
      <c r="J97" s="109"/>
      <c r="K97" s="102">
        <v>22153</v>
      </c>
      <c r="L97" s="102"/>
      <c r="M97" s="102">
        <v>0</v>
      </c>
      <c r="N97" s="102">
        <v>0</v>
      </c>
      <c r="O97" s="109"/>
      <c r="P97" s="102">
        <v>30949</v>
      </c>
      <c r="Q97" s="102">
        <v>16320</v>
      </c>
      <c r="R97" s="102">
        <v>47269</v>
      </c>
      <c r="S97" s="102"/>
      <c r="T97" s="102">
        <v>-379745</v>
      </c>
      <c r="U97" s="102">
        <v>-526742</v>
      </c>
    </row>
    <row r="98" spans="1:21">
      <c r="A98" s="137" t="s">
        <v>113</v>
      </c>
      <c r="B98" s="118">
        <v>2.7642000000000001E-3</v>
      </c>
      <c r="C98" s="118">
        <v>3.6557999999999998E-3</v>
      </c>
      <c r="D98" s="102">
        <v>-54571</v>
      </c>
      <c r="E98" s="165"/>
      <c r="F98" s="102">
        <v>0</v>
      </c>
      <c r="G98" s="102">
        <v>558</v>
      </c>
      <c r="H98" s="102">
        <v>0</v>
      </c>
      <c r="I98" s="102">
        <v>12955</v>
      </c>
      <c r="J98" s="109"/>
      <c r="K98" s="102">
        <v>2632</v>
      </c>
      <c r="L98" s="102"/>
      <c r="M98" s="102">
        <v>0</v>
      </c>
      <c r="N98" s="102">
        <v>634</v>
      </c>
      <c r="O98" s="109"/>
      <c r="P98" s="102">
        <v>3676</v>
      </c>
      <c r="Q98" s="102">
        <v>4271</v>
      </c>
      <c r="R98" s="102">
        <v>7947</v>
      </c>
      <c r="S98" s="102"/>
      <c r="T98" s="102">
        <v>-45109</v>
      </c>
      <c r="U98" s="102">
        <v>-62570</v>
      </c>
    </row>
    <row r="99" spans="1:21">
      <c r="A99" s="137" t="s">
        <v>114</v>
      </c>
      <c r="B99" s="118">
        <v>9.7142199999999998E-2</v>
      </c>
      <c r="C99" s="118">
        <v>0.12443430000000001</v>
      </c>
      <c r="D99" s="102">
        <v>-1917781</v>
      </c>
      <c r="E99" s="165"/>
      <c r="F99" s="102">
        <v>0</v>
      </c>
      <c r="G99" s="102">
        <v>19623</v>
      </c>
      <c r="H99" s="102">
        <v>0</v>
      </c>
      <c r="I99" s="102">
        <v>396527</v>
      </c>
      <c r="J99" s="109"/>
      <c r="K99" s="102">
        <v>92479</v>
      </c>
      <c r="L99" s="102"/>
      <c r="M99" s="102">
        <v>0</v>
      </c>
      <c r="N99" s="102">
        <v>71352</v>
      </c>
      <c r="O99" s="109"/>
      <c r="P99" s="102">
        <v>129199</v>
      </c>
      <c r="Q99" s="102">
        <v>-24266</v>
      </c>
      <c r="R99" s="102">
        <v>104933</v>
      </c>
      <c r="S99" s="102"/>
      <c r="T99" s="102">
        <v>-1585264</v>
      </c>
      <c r="U99" s="102">
        <v>-2198911</v>
      </c>
    </row>
    <row r="100" spans="1:21">
      <c r="A100" s="137" t="s">
        <v>115</v>
      </c>
      <c r="B100" s="118">
        <v>1.405E-3</v>
      </c>
      <c r="C100" s="118">
        <v>1.4475E-3</v>
      </c>
      <c r="D100" s="102">
        <v>-27738</v>
      </c>
      <c r="E100" s="165"/>
      <c r="F100" s="102">
        <v>0</v>
      </c>
      <c r="G100" s="102">
        <v>284</v>
      </c>
      <c r="H100" s="102">
        <v>0</v>
      </c>
      <c r="I100" s="102">
        <v>984</v>
      </c>
      <c r="J100" s="109"/>
      <c r="K100" s="102">
        <v>1338</v>
      </c>
      <c r="L100" s="102"/>
      <c r="M100" s="102">
        <v>0</v>
      </c>
      <c r="N100" s="102">
        <v>0</v>
      </c>
      <c r="O100" s="109"/>
      <c r="P100" s="102">
        <v>1869</v>
      </c>
      <c r="Q100" s="102">
        <v>906</v>
      </c>
      <c r="R100" s="102">
        <v>2775</v>
      </c>
      <c r="S100" s="102"/>
      <c r="T100" s="102">
        <v>-22928</v>
      </c>
      <c r="U100" s="102">
        <v>-31804</v>
      </c>
    </row>
    <row r="101" spans="1:21">
      <c r="A101" s="137" t="s">
        <v>116</v>
      </c>
      <c r="B101" s="118">
        <v>7.3539999999999999E-4</v>
      </c>
      <c r="C101" s="118">
        <v>8.5550000000000003E-4</v>
      </c>
      <c r="D101" s="102">
        <v>-14518</v>
      </c>
      <c r="E101" s="165"/>
      <c r="F101" s="102">
        <v>0</v>
      </c>
      <c r="G101" s="102">
        <v>149</v>
      </c>
      <c r="H101" s="102">
        <v>0</v>
      </c>
      <c r="I101" s="102">
        <v>5086</v>
      </c>
      <c r="J101" s="109"/>
      <c r="K101" s="102">
        <v>700</v>
      </c>
      <c r="L101" s="102"/>
      <c r="M101" s="102">
        <v>0</v>
      </c>
      <c r="N101" s="102">
        <v>0</v>
      </c>
      <c r="O101" s="109"/>
      <c r="P101" s="102">
        <v>978</v>
      </c>
      <c r="Q101" s="102">
        <v>3083</v>
      </c>
      <c r="R101" s="102">
        <v>4061</v>
      </c>
      <c r="S101" s="102"/>
      <c r="T101" s="102">
        <v>-12001</v>
      </c>
      <c r="U101" s="102">
        <v>-16647</v>
      </c>
    </row>
    <row r="102" spans="1:21">
      <c r="A102" s="137" t="s">
        <v>117</v>
      </c>
      <c r="B102" s="118">
        <v>5.6359000000000001E-3</v>
      </c>
      <c r="C102" s="118">
        <v>6.1612999999999998E-3</v>
      </c>
      <c r="D102" s="102">
        <v>-111264</v>
      </c>
      <c r="E102" s="165"/>
      <c r="F102" s="102">
        <v>0</v>
      </c>
      <c r="G102" s="102">
        <v>1138</v>
      </c>
      <c r="H102" s="102">
        <v>0</v>
      </c>
      <c r="I102" s="102">
        <v>10123</v>
      </c>
      <c r="J102" s="109"/>
      <c r="K102" s="102">
        <v>5365</v>
      </c>
      <c r="L102" s="102"/>
      <c r="M102" s="102">
        <v>0</v>
      </c>
      <c r="N102" s="102">
        <v>0</v>
      </c>
      <c r="O102" s="109"/>
      <c r="P102" s="102">
        <v>7496</v>
      </c>
      <c r="Q102" s="102">
        <v>6127</v>
      </c>
      <c r="R102" s="102">
        <v>13623</v>
      </c>
      <c r="S102" s="102"/>
      <c r="T102" s="102">
        <v>-91972</v>
      </c>
      <c r="U102" s="102">
        <v>-127574</v>
      </c>
    </row>
    <row r="103" spans="1:21">
      <c r="A103" s="137" t="s">
        <v>118</v>
      </c>
      <c r="B103" s="118">
        <v>8.2743999999999995E-3</v>
      </c>
      <c r="C103" s="118">
        <v>9.5361000000000005E-3</v>
      </c>
      <c r="D103" s="102">
        <v>-163353</v>
      </c>
      <c r="E103" s="165"/>
      <c r="F103" s="102">
        <v>0</v>
      </c>
      <c r="G103" s="102">
        <v>1671</v>
      </c>
      <c r="H103" s="102">
        <v>0</v>
      </c>
      <c r="I103" s="102">
        <v>19992</v>
      </c>
      <c r="J103" s="109"/>
      <c r="K103" s="102">
        <v>7877</v>
      </c>
      <c r="L103" s="102"/>
      <c r="M103" s="102">
        <v>0</v>
      </c>
      <c r="N103" s="102">
        <v>0</v>
      </c>
      <c r="O103" s="109"/>
      <c r="P103" s="102">
        <v>11005</v>
      </c>
      <c r="Q103" s="102">
        <v>7422</v>
      </c>
      <c r="R103" s="102">
        <v>18427</v>
      </c>
      <c r="S103" s="102"/>
      <c r="T103" s="102">
        <v>-135030</v>
      </c>
      <c r="U103" s="102">
        <v>-187299</v>
      </c>
    </row>
    <row r="104" spans="1:21">
      <c r="A104" s="137" t="s">
        <v>119</v>
      </c>
      <c r="B104" s="118">
        <v>5.2541999999999997E-3</v>
      </c>
      <c r="C104" s="118">
        <v>5.9652999999999998E-3</v>
      </c>
      <c r="D104" s="102">
        <v>-103728</v>
      </c>
      <c r="E104" s="165"/>
      <c r="F104" s="102">
        <v>0</v>
      </c>
      <c r="G104" s="102">
        <v>1061</v>
      </c>
      <c r="H104" s="102">
        <v>0</v>
      </c>
      <c r="I104" s="102">
        <v>10331</v>
      </c>
      <c r="J104" s="109"/>
      <c r="K104" s="102">
        <v>5002</v>
      </c>
      <c r="L104" s="102"/>
      <c r="M104" s="102">
        <v>0</v>
      </c>
      <c r="N104" s="102">
        <v>921</v>
      </c>
      <c r="O104" s="109"/>
      <c r="P104" s="102">
        <v>6988</v>
      </c>
      <c r="Q104" s="102">
        <v>5734</v>
      </c>
      <c r="R104" s="102">
        <v>12722</v>
      </c>
      <c r="S104" s="102"/>
      <c r="T104" s="102">
        <v>-85743</v>
      </c>
      <c r="U104" s="102">
        <v>-118934</v>
      </c>
    </row>
    <row r="105" spans="1:21">
      <c r="A105" s="137" t="s">
        <v>120</v>
      </c>
      <c r="B105" s="118">
        <v>4.2065999999999996E-3</v>
      </c>
      <c r="C105" s="118">
        <v>4.4482000000000002E-3</v>
      </c>
      <c r="D105" s="102">
        <v>-83047</v>
      </c>
      <c r="E105" s="165"/>
      <c r="F105" s="102">
        <v>0</v>
      </c>
      <c r="G105" s="102">
        <v>850</v>
      </c>
      <c r="H105" s="102">
        <v>0</v>
      </c>
      <c r="I105" s="102">
        <v>4447</v>
      </c>
      <c r="J105" s="109"/>
      <c r="K105" s="102">
        <v>4005</v>
      </c>
      <c r="L105" s="102"/>
      <c r="M105" s="102">
        <v>0</v>
      </c>
      <c r="N105" s="102">
        <v>0</v>
      </c>
      <c r="O105" s="109"/>
      <c r="P105" s="102">
        <v>5595</v>
      </c>
      <c r="Q105" s="102">
        <v>3584</v>
      </c>
      <c r="R105" s="102">
        <v>9179</v>
      </c>
      <c r="S105" s="102"/>
      <c r="T105" s="102">
        <v>-68648</v>
      </c>
      <c r="U105" s="102">
        <v>-95221</v>
      </c>
    </row>
    <row r="106" spans="1:21">
      <c r="A106" s="137" t="s">
        <v>121</v>
      </c>
      <c r="B106" s="118">
        <v>2.7458000000000001E-3</v>
      </c>
      <c r="C106" s="118">
        <v>3.0008999999999999E-3</v>
      </c>
      <c r="D106" s="102">
        <v>-54208</v>
      </c>
      <c r="E106" s="165"/>
      <c r="F106" s="102">
        <v>0</v>
      </c>
      <c r="G106" s="102">
        <v>555</v>
      </c>
      <c r="H106" s="102">
        <v>0</v>
      </c>
      <c r="I106" s="102">
        <v>4527</v>
      </c>
      <c r="J106" s="109"/>
      <c r="K106" s="102">
        <v>2614</v>
      </c>
      <c r="L106" s="102"/>
      <c r="M106" s="102">
        <v>0</v>
      </c>
      <c r="N106" s="102">
        <v>0</v>
      </c>
      <c r="O106" s="109"/>
      <c r="P106" s="102">
        <v>3652</v>
      </c>
      <c r="Q106" s="102">
        <v>2454</v>
      </c>
      <c r="R106" s="102">
        <v>6106</v>
      </c>
      <c r="S106" s="102"/>
      <c r="T106" s="102">
        <v>-44809</v>
      </c>
      <c r="U106" s="102">
        <v>-62154</v>
      </c>
    </row>
    <row r="107" spans="1:21">
      <c r="A107" s="137" t="s">
        <v>122</v>
      </c>
      <c r="B107" s="118">
        <v>1.627E-3</v>
      </c>
      <c r="C107" s="118">
        <v>1.9143000000000001E-3</v>
      </c>
      <c r="D107" s="102">
        <v>-32120</v>
      </c>
      <c r="E107" s="165"/>
      <c r="F107" s="102">
        <v>0</v>
      </c>
      <c r="G107" s="102">
        <v>329</v>
      </c>
      <c r="H107" s="102">
        <v>0</v>
      </c>
      <c r="I107" s="102">
        <v>4174</v>
      </c>
      <c r="J107" s="109"/>
      <c r="K107" s="102">
        <v>1549</v>
      </c>
      <c r="L107" s="102"/>
      <c r="M107" s="102">
        <v>0</v>
      </c>
      <c r="N107" s="102">
        <v>1260</v>
      </c>
      <c r="O107" s="109"/>
      <c r="P107" s="102">
        <v>2164</v>
      </c>
      <c r="Q107" s="102">
        <v>-85</v>
      </c>
      <c r="R107" s="102">
        <v>2079</v>
      </c>
      <c r="S107" s="102"/>
      <c r="T107" s="102">
        <v>-26551</v>
      </c>
      <c r="U107" s="102">
        <v>-36829</v>
      </c>
    </row>
    <row r="108" spans="1:21">
      <c r="A108" s="107"/>
      <c r="B108" s="116"/>
      <c r="C108" s="116"/>
      <c r="D108" s="1"/>
      <c r="E108" s="109"/>
      <c r="F108" s="110"/>
      <c r="G108" s="110"/>
      <c r="H108" s="110"/>
      <c r="I108" s="109"/>
      <c r="J108" s="109"/>
      <c r="K108" s="110"/>
      <c r="L108" s="110"/>
      <c r="M108" s="110"/>
      <c r="N108" s="109"/>
      <c r="O108" s="109"/>
      <c r="P108" s="102"/>
      <c r="Q108" s="102"/>
      <c r="R108" s="102"/>
      <c r="S108" s="102"/>
    </row>
    <row r="109" spans="1:21">
      <c r="A109" s="101"/>
      <c r="B109" s="117"/>
      <c r="C109" s="113"/>
      <c r="D109" s="114"/>
      <c r="E109" s="101"/>
      <c r="F109" s="1"/>
      <c r="G109" s="1"/>
      <c r="H109" s="1"/>
      <c r="I109" s="1"/>
      <c r="J109" s="101"/>
      <c r="K109" s="1"/>
      <c r="L109" s="1"/>
      <c r="M109" s="1"/>
      <c r="N109" s="1"/>
      <c r="O109" s="101"/>
      <c r="P109" s="1"/>
      <c r="Q109" s="1"/>
      <c r="R109" s="1"/>
      <c r="S109" s="101"/>
    </row>
    <row r="110" spans="1:21">
      <c r="A110" s="112"/>
      <c r="B110" s="101"/>
      <c r="C110" s="101"/>
      <c r="D110" s="111"/>
      <c r="E110" s="115"/>
      <c r="F110" s="114"/>
      <c r="G110" s="114"/>
      <c r="H110" s="114"/>
      <c r="I110" s="114"/>
      <c r="J110" s="115"/>
      <c r="K110" s="114"/>
      <c r="L110" s="114"/>
      <c r="M110" s="114"/>
      <c r="N110" s="114"/>
      <c r="O110" s="115"/>
      <c r="P110" s="114"/>
      <c r="Q110" s="114"/>
      <c r="R110" s="114"/>
      <c r="S110" s="114"/>
    </row>
    <row r="111" spans="1:21">
      <c r="A111" s="101"/>
      <c r="B111" s="101"/>
      <c r="C111" s="101"/>
      <c r="D111" s="111"/>
      <c r="E111" s="101"/>
      <c r="F111" s="111"/>
      <c r="G111" s="111"/>
      <c r="H111" s="111"/>
      <c r="I111" s="111"/>
      <c r="J111" s="111"/>
      <c r="K111" s="111"/>
      <c r="L111" s="111"/>
      <c r="M111" s="111"/>
      <c r="N111" s="111"/>
      <c r="O111" s="101"/>
      <c r="P111" s="111"/>
      <c r="Q111" s="101"/>
      <c r="R111" s="111"/>
      <c r="S111" s="111"/>
    </row>
    <row r="112" spans="1:21">
      <c r="A112" s="101"/>
      <c r="E112" s="101"/>
      <c r="F112" s="101"/>
      <c r="G112" s="101"/>
      <c r="H112" s="101"/>
      <c r="I112" s="101"/>
      <c r="J112" s="101"/>
      <c r="K112" s="101"/>
      <c r="L112" s="101"/>
      <c r="M112" s="101"/>
      <c r="N112" s="101"/>
      <c r="O112" s="101"/>
      <c r="P112" s="101"/>
      <c r="Q112" s="101"/>
      <c r="R112" s="101"/>
      <c r="S112" s="101"/>
    </row>
    <row r="118" spans="1:4">
      <c r="B118" s="101"/>
      <c r="C118" s="101"/>
      <c r="D118" s="101"/>
    </row>
    <row r="119" spans="1:4">
      <c r="B119" s="101"/>
      <c r="C119" s="101"/>
      <c r="D119" s="101"/>
    </row>
    <row r="121" spans="1:4" s="140" customFormat="1">
      <c r="A121" s="140" t="s">
        <v>279</v>
      </c>
    </row>
  </sheetData>
  <sheetProtection password="CEAA"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C5DCB-49EA-44FB-8E6D-254C5778DE98}">
  <sheetPr>
    <pageSetUpPr fitToPage="1"/>
  </sheetPr>
  <dimension ref="A1:U110"/>
  <sheetViews>
    <sheetView zoomScaleNormal="100" workbookViewId="0">
      <pane xSplit="1" ySplit="5" topLeftCell="C6" activePane="bottomRight" state="frozen"/>
      <selection activeCell="G50" activeCellId="1" sqref="C8 G50"/>
      <selection pane="topRight" activeCell="G50" activeCellId="1" sqref="C8 G50"/>
      <selection pane="bottomLeft" activeCell="G50" activeCellId="1" sqref="C8 G50"/>
      <selection pane="bottomRight" activeCell="D108" sqref="D108"/>
    </sheetView>
  </sheetViews>
  <sheetFormatPr defaultColWidth="9.140625" defaultRowHeight="15"/>
  <cols>
    <col min="1" max="1" width="20.5703125" style="103" customWidth="1"/>
    <col min="2" max="3" width="13.85546875" style="103" customWidth="1"/>
    <col min="4" max="4" width="18.28515625" style="103" customWidth="1"/>
    <col min="5" max="5" width="2.85546875" style="103" customWidth="1"/>
    <col min="6" max="6" width="18.28515625" style="103" customWidth="1"/>
    <col min="7" max="7" width="20" style="103" customWidth="1"/>
    <col min="8" max="8" width="14.42578125" style="103" customWidth="1"/>
    <col min="9" max="9" width="19.42578125" style="103" customWidth="1"/>
    <col min="10" max="10" width="2.85546875" style="103" customWidth="1"/>
    <col min="11" max="11" width="18.28515625" style="103" customWidth="1"/>
    <col min="12" max="12" width="20" style="103" customWidth="1"/>
    <col min="13" max="13" width="14.42578125" style="103" customWidth="1"/>
    <col min="14" max="14" width="19.42578125" style="103" customWidth="1"/>
    <col min="15" max="15" width="3" style="103" customWidth="1"/>
    <col min="16" max="16" width="13.85546875" style="103" customWidth="1"/>
    <col min="17" max="17" width="22.42578125" style="103" customWidth="1"/>
    <col min="18" max="18" width="12.42578125" style="103" customWidth="1"/>
    <col min="19" max="19" width="9.140625" style="103" customWidth="1"/>
    <col min="20" max="20" width="16.85546875" style="103" bestFit="1" customWidth="1"/>
    <col min="21" max="21" width="14.5703125" style="103" customWidth="1"/>
    <col min="22" max="16384" width="9.140625" style="103"/>
  </cols>
  <sheetData>
    <row r="1" spans="1:21">
      <c r="A1" s="214" t="s">
        <v>216</v>
      </c>
      <c r="B1" s="214"/>
    </row>
    <row r="2" spans="1:21">
      <c r="A2" s="215" t="s">
        <v>207</v>
      </c>
      <c r="B2" s="215"/>
    </row>
    <row r="3" spans="1:21">
      <c r="A3" s="137" t="s">
        <v>271</v>
      </c>
      <c r="B3" s="137"/>
      <c r="C3" s="40"/>
      <c r="D3" s="40"/>
      <c r="E3" s="40"/>
      <c r="F3" s="40"/>
      <c r="G3" s="40"/>
      <c r="H3" s="40"/>
      <c r="I3" s="40"/>
      <c r="J3" s="40"/>
      <c r="K3" s="40"/>
      <c r="L3" s="40"/>
      <c r="M3" s="40"/>
      <c r="N3" s="40"/>
      <c r="O3" s="40"/>
      <c r="P3" s="40"/>
      <c r="Q3" s="40"/>
      <c r="R3" s="40"/>
      <c r="S3" s="147" t="s">
        <v>272</v>
      </c>
      <c r="T3" s="138" t="s">
        <v>273</v>
      </c>
      <c r="U3" s="40"/>
    </row>
    <row r="4" spans="1:21">
      <c r="A4" s="101"/>
      <c r="B4" s="101"/>
      <c r="C4" s="101"/>
      <c r="D4" s="101"/>
      <c r="E4" s="101"/>
      <c r="F4" s="104" t="s">
        <v>2</v>
      </c>
      <c r="G4" s="104"/>
      <c r="H4" s="104"/>
      <c r="I4" s="104"/>
      <c r="J4" s="101"/>
      <c r="K4" s="104" t="s">
        <v>3</v>
      </c>
      <c r="L4" s="104"/>
      <c r="M4" s="104"/>
      <c r="N4" s="104"/>
      <c r="O4" s="101"/>
      <c r="P4" s="104" t="s">
        <v>4</v>
      </c>
      <c r="Q4" s="104"/>
      <c r="R4" s="104"/>
      <c r="S4" s="121" t="s">
        <v>208</v>
      </c>
      <c r="T4" s="105"/>
      <c r="U4" s="105"/>
    </row>
    <row r="5" spans="1:21" ht="120">
      <c r="A5" s="106" t="s">
        <v>171</v>
      </c>
      <c r="B5" s="106" t="s">
        <v>151</v>
      </c>
      <c r="C5" s="106" t="s">
        <v>152</v>
      </c>
      <c r="D5" s="106" t="s">
        <v>217</v>
      </c>
      <c r="E5" s="106"/>
      <c r="F5" s="106" t="s">
        <v>5</v>
      </c>
      <c r="G5" s="106" t="s">
        <v>6</v>
      </c>
      <c r="H5" s="106" t="s">
        <v>7</v>
      </c>
      <c r="I5" s="106" t="s">
        <v>8</v>
      </c>
      <c r="J5" s="106"/>
      <c r="K5" s="106" t="s">
        <v>5</v>
      </c>
      <c r="L5" s="106" t="s">
        <v>209</v>
      </c>
      <c r="M5" s="106" t="s">
        <v>7</v>
      </c>
      <c r="N5" s="106" t="s">
        <v>8</v>
      </c>
      <c r="O5" s="106"/>
      <c r="P5" s="106" t="s">
        <v>9</v>
      </c>
      <c r="Q5" s="106" t="s">
        <v>10</v>
      </c>
      <c r="R5" s="106" t="s">
        <v>11</v>
      </c>
      <c r="S5" s="106"/>
      <c r="T5" s="106" t="s">
        <v>210</v>
      </c>
      <c r="U5" s="106" t="s">
        <v>211</v>
      </c>
    </row>
    <row r="6" spans="1:21">
      <c r="A6" s="107" t="s">
        <v>205</v>
      </c>
      <c r="B6" s="122">
        <v>0</v>
      </c>
      <c r="C6" s="122">
        <v>0</v>
      </c>
      <c r="D6" s="122">
        <v>0</v>
      </c>
      <c r="E6" s="122"/>
      <c r="F6" s="122">
        <v>0</v>
      </c>
      <c r="G6" s="122">
        <v>0</v>
      </c>
      <c r="H6" s="122">
        <v>0</v>
      </c>
      <c r="I6" s="122">
        <v>0</v>
      </c>
      <c r="J6" s="122"/>
      <c r="K6" s="122">
        <v>0</v>
      </c>
      <c r="L6" s="122">
        <v>0</v>
      </c>
      <c r="M6" s="122">
        <v>0</v>
      </c>
      <c r="N6" s="122">
        <v>0</v>
      </c>
      <c r="O6" s="122"/>
      <c r="P6" s="122">
        <v>0</v>
      </c>
      <c r="Q6" s="122">
        <v>0</v>
      </c>
      <c r="R6" s="122">
        <v>0</v>
      </c>
      <c r="S6" s="122"/>
      <c r="T6" s="122">
        <v>0</v>
      </c>
      <c r="U6" s="122">
        <v>0</v>
      </c>
    </row>
    <row r="7" spans="1:21">
      <c r="A7" s="107" t="s">
        <v>24</v>
      </c>
      <c r="B7" s="118">
        <v>1.5755000000000002E-2</v>
      </c>
      <c r="C7" s="118">
        <v>1.55155E-2</v>
      </c>
      <c r="D7" s="119">
        <v>-260950</v>
      </c>
      <c r="E7" s="109"/>
      <c r="F7" s="119">
        <v>2300</v>
      </c>
      <c r="G7" s="119">
        <v>41593</v>
      </c>
      <c r="H7" s="119">
        <v>12273</v>
      </c>
      <c r="I7" s="119">
        <v>2856</v>
      </c>
      <c r="J7" s="109"/>
      <c r="K7" s="119">
        <v>11911</v>
      </c>
      <c r="L7" s="119"/>
      <c r="M7" s="119">
        <v>0</v>
      </c>
      <c r="N7" s="119">
        <v>3862</v>
      </c>
      <c r="O7" s="109"/>
      <c r="P7" s="119">
        <v>49187</v>
      </c>
      <c r="Q7" s="119">
        <v>28909</v>
      </c>
      <c r="R7" s="119">
        <v>78096</v>
      </c>
      <c r="S7" s="119"/>
      <c r="T7" s="119">
        <v>-205745</v>
      </c>
      <c r="U7" s="119">
        <v>-307506</v>
      </c>
    </row>
    <row r="8" spans="1:21">
      <c r="A8" s="107" t="s">
        <v>25</v>
      </c>
      <c r="B8" s="118">
        <v>2.8513000000000002E-3</v>
      </c>
      <c r="C8" s="118">
        <v>2.7699999999999999E-3</v>
      </c>
      <c r="D8" s="102">
        <v>-47226</v>
      </c>
      <c r="E8" s="109"/>
      <c r="F8" s="102">
        <v>416</v>
      </c>
      <c r="G8" s="102">
        <v>7527</v>
      </c>
      <c r="H8" s="102">
        <v>2221</v>
      </c>
      <c r="I8" s="102">
        <v>607</v>
      </c>
      <c r="J8" s="109"/>
      <c r="K8" s="102">
        <v>2156</v>
      </c>
      <c r="L8" s="102"/>
      <c r="M8" s="102">
        <v>0</v>
      </c>
      <c r="N8" s="102">
        <v>1172</v>
      </c>
      <c r="O8" s="109"/>
      <c r="P8" s="102">
        <v>8902</v>
      </c>
      <c r="Q8" s="102">
        <v>123</v>
      </c>
      <c r="R8" s="102">
        <v>9025</v>
      </c>
      <c r="S8" s="102"/>
      <c r="T8" s="102">
        <v>-37235</v>
      </c>
      <c r="U8" s="102">
        <v>-55652</v>
      </c>
    </row>
    <row r="9" spans="1:21">
      <c r="A9" s="107" t="s">
        <v>26</v>
      </c>
      <c r="B9" s="118">
        <v>1.5004E-3</v>
      </c>
      <c r="C9" s="118">
        <v>1.4677E-3</v>
      </c>
      <c r="D9" s="102">
        <v>-24851</v>
      </c>
      <c r="E9" s="109"/>
      <c r="F9" s="102">
        <v>219</v>
      </c>
      <c r="G9" s="102">
        <v>3961</v>
      </c>
      <c r="H9" s="102">
        <v>1169</v>
      </c>
      <c r="I9" s="102">
        <v>216</v>
      </c>
      <c r="J9" s="109"/>
      <c r="K9" s="102">
        <v>1134</v>
      </c>
      <c r="L9" s="102"/>
      <c r="M9" s="102">
        <v>0</v>
      </c>
      <c r="N9" s="102">
        <v>471</v>
      </c>
      <c r="O9" s="109"/>
      <c r="P9" s="102">
        <v>4684</v>
      </c>
      <c r="Q9" s="102">
        <v>158</v>
      </c>
      <c r="R9" s="102">
        <v>4842</v>
      </c>
      <c r="S9" s="102"/>
      <c r="T9" s="102">
        <v>-19594</v>
      </c>
      <c r="U9" s="102">
        <v>-29285</v>
      </c>
    </row>
    <row r="10" spans="1:21">
      <c r="A10" s="107" t="s">
        <v>27</v>
      </c>
      <c r="B10" s="118">
        <v>1.7306000000000001E-3</v>
      </c>
      <c r="C10" s="118">
        <v>1.6808999999999999E-3</v>
      </c>
      <c r="D10" s="102">
        <v>-28664</v>
      </c>
      <c r="E10" s="109"/>
      <c r="F10" s="102">
        <v>253</v>
      </c>
      <c r="G10" s="102">
        <v>4569</v>
      </c>
      <c r="H10" s="102">
        <v>1348</v>
      </c>
      <c r="I10" s="102">
        <v>377</v>
      </c>
      <c r="J10" s="109"/>
      <c r="K10" s="102">
        <v>1308</v>
      </c>
      <c r="L10" s="102"/>
      <c r="M10" s="102">
        <v>0</v>
      </c>
      <c r="N10" s="102">
        <v>717</v>
      </c>
      <c r="O10" s="109"/>
      <c r="P10" s="102">
        <v>5403</v>
      </c>
      <c r="Q10" s="102">
        <v>238</v>
      </c>
      <c r="R10" s="102">
        <v>5641</v>
      </c>
      <c r="S10" s="102"/>
      <c r="T10" s="102">
        <v>-22600</v>
      </c>
      <c r="U10" s="102">
        <v>-33778</v>
      </c>
    </row>
    <row r="11" spans="1:21">
      <c r="A11" s="107" t="s">
        <v>28</v>
      </c>
      <c r="B11" s="118">
        <v>3.4716E-3</v>
      </c>
      <c r="C11" s="118">
        <v>3.4340999999999998E-3</v>
      </c>
      <c r="D11" s="102">
        <v>-57500</v>
      </c>
      <c r="E11" s="109"/>
      <c r="F11" s="102">
        <v>507</v>
      </c>
      <c r="G11" s="102">
        <v>9165</v>
      </c>
      <c r="H11" s="102">
        <v>2704</v>
      </c>
      <c r="I11" s="102">
        <v>963</v>
      </c>
      <c r="J11" s="109"/>
      <c r="K11" s="102">
        <v>2625</v>
      </c>
      <c r="L11" s="102"/>
      <c r="M11" s="102">
        <v>0</v>
      </c>
      <c r="N11" s="102">
        <v>666</v>
      </c>
      <c r="O11" s="109"/>
      <c r="P11" s="102">
        <v>10838</v>
      </c>
      <c r="Q11" s="102">
        <v>135</v>
      </c>
      <c r="R11" s="102">
        <v>10973</v>
      </c>
      <c r="S11" s="102"/>
      <c r="T11" s="102">
        <v>-45336</v>
      </c>
      <c r="U11" s="102">
        <v>-67759</v>
      </c>
    </row>
    <row r="12" spans="1:21">
      <c r="A12" s="107" t="s">
        <v>29</v>
      </c>
      <c r="B12" s="118">
        <v>4.1438999999999998E-3</v>
      </c>
      <c r="C12" s="118">
        <v>2.928E-3</v>
      </c>
      <c r="D12" s="102">
        <v>-68635</v>
      </c>
      <c r="E12" s="109"/>
      <c r="F12" s="102">
        <v>605</v>
      </c>
      <c r="G12" s="102">
        <v>10940</v>
      </c>
      <c r="H12" s="102">
        <v>3228</v>
      </c>
      <c r="I12" s="102">
        <v>0</v>
      </c>
      <c r="J12" s="109"/>
      <c r="K12" s="102">
        <v>3133</v>
      </c>
      <c r="L12" s="102"/>
      <c r="M12" s="102">
        <v>0</v>
      </c>
      <c r="N12" s="102">
        <v>18835</v>
      </c>
      <c r="O12" s="109"/>
      <c r="P12" s="102">
        <v>12937</v>
      </c>
      <c r="Q12" s="102">
        <v>-10625</v>
      </c>
      <c r="R12" s="102">
        <v>2312</v>
      </c>
      <c r="S12" s="102"/>
      <c r="T12" s="102">
        <v>-54115</v>
      </c>
      <c r="U12" s="102">
        <v>-80881</v>
      </c>
    </row>
    <row r="13" spans="1:21">
      <c r="A13" s="107" t="s">
        <v>30</v>
      </c>
      <c r="B13" s="118">
        <v>4.5899000000000001E-3</v>
      </c>
      <c r="C13" s="118">
        <v>4.5522000000000002E-3</v>
      </c>
      <c r="D13" s="102">
        <v>-76023</v>
      </c>
      <c r="E13" s="109"/>
      <c r="F13" s="102">
        <v>670</v>
      </c>
      <c r="G13" s="102">
        <v>12117</v>
      </c>
      <c r="H13" s="102">
        <v>3576</v>
      </c>
      <c r="I13" s="102">
        <v>0</v>
      </c>
      <c r="J13" s="109"/>
      <c r="K13" s="102">
        <v>3470</v>
      </c>
      <c r="L13" s="102"/>
      <c r="M13" s="102">
        <v>0</v>
      </c>
      <c r="N13" s="102">
        <v>1642</v>
      </c>
      <c r="O13" s="109"/>
      <c r="P13" s="102">
        <v>14330</v>
      </c>
      <c r="Q13" s="102">
        <v>-2144</v>
      </c>
      <c r="R13" s="102">
        <v>12186</v>
      </c>
      <c r="S13" s="102"/>
      <c r="T13" s="102">
        <v>-59940</v>
      </c>
      <c r="U13" s="102">
        <v>-89586</v>
      </c>
    </row>
    <row r="14" spans="1:21">
      <c r="A14" s="107" t="s">
        <v>31</v>
      </c>
      <c r="B14" s="118">
        <v>1.1714E-3</v>
      </c>
      <c r="C14" s="118">
        <v>1.2287999999999999E-3</v>
      </c>
      <c r="D14" s="102">
        <v>-19402</v>
      </c>
      <c r="E14" s="109"/>
      <c r="F14" s="102">
        <v>171</v>
      </c>
      <c r="G14" s="102">
        <v>3092</v>
      </c>
      <c r="H14" s="102">
        <v>913</v>
      </c>
      <c r="I14" s="102">
        <v>848</v>
      </c>
      <c r="J14" s="109"/>
      <c r="K14" s="102">
        <v>886</v>
      </c>
      <c r="L14" s="102"/>
      <c r="M14" s="102">
        <v>0</v>
      </c>
      <c r="N14" s="102">
        <v>293</v>
      </c>
      <c r="O14" s="109"/>
      <c r="P14" s="102">
        <v>3657</v>
      </c>
      <c r="Q14" s="102">
        <v>221</v>
      </c>
      <c r="R14" s="102">
        <v>3878</v>
      </c>
      <c r="S14" s="102"/>
      <c r="T14" s="102">
        <v>-15297</v>
      </c>
      <c r="U14" s="102">
        <v>-22863</v>
      </c>
    </row>
    <row r="15" spans="1:21">
      <c r="A15" s="107" t="s">
        <v>32</v>
      </c>
      <c r="B15" s="118">
        <v>2.4632E-3</v>
      </c>
      <c r="C15" s="118">
        <v>2.5241999999999999E-3</v>
      </c>
      <c r="D15" s="102">
        <v>-40798</v>
      </c>
      <c r="E15" s="109"/>
      <c r="F15" s="102">
        <v>360</v>
      </c>
      <c r="G15" s="102">
        <v>6503</v>
      </c>
      <c r="H15" s="102">
        <v>1919</v>
      </c>
      <c r="I15" s="102">
        <v>1067</v>
      </c>
      <c r="J15" s="109"/>
      <c r="K15" s="102">
        <v>1862</v>
      </c>
      <c r="L15" s="102"/>
      <c r="M15" s="102">
        <v>0</v>
      </c>
      <c r="N15" s="102">
        <v>51</v>
      </c>
      <c r="O15" s="109"/>
      <c r="P15" s="102">
        <v>7690</v>
      </c>
      <c r="Q15" s="102">
        <v>889</v>
      </c>
      <c r="R15" s="102">
        <v>8579</v>
      </c>
      <c r="S15" s="102"/>
      <c r="T15" s="102">
        <v>-32167</v>
      </c>
      <c r="U15" s="102">
        <v>-48077</v>
      </c>
    </row>
    <row r="16" spans="1:21">
      <c r="A16" s="107" t="s">
        <v>33</v>
      </c>
      <c r="B16" s="118">
        <v>2.5120699999999999E-2</v>
      </c>
      <c r="C16" s="118">
        <v>2.1895999999999999E-2</v>
      </c>
      <c r="D16" s="102">
        <v>-416074</v>
      </c>
      <c r="E16" s="109"/>
      <c r="F16" s="102">
        <v>3668</v>
      </c>
      <c r="G16" s="102">
        <v>66319</v>
      </c>
      <c r="H16" s="102">
        <v>19569</v>
      </c>
      <c r="I16" s="102">
        <v>4273</v>
      </c>
      <c r="J16" s="109"/>
      <c r="K16" s="102">
        <v>18991</v>
      </c>
      <c r="L16" s="102"/>
      <c r="M16" s="102">
        <v>0</v>
      </c>
      <c r="N16" s="102">
        <v>66167</v>
      </c>
      <c r="O16" s="109"/>
      <c r="P16" s="102">
        <v>78427</v>
      </c>
      <c r="Q16" s="102">
        <v>-31370</v>
      </c>
      <c r="R16" s="102">
        <v>47057</v>
      </c>
      <c r="S16" s="102"/>
      <c r="T16" s="102">
        <v>-328051</v>
      </c>
      <c r="U16" s="102">
        <v>-490306</v>
      </c>
    </row>
    <row r="17" spans="1:21">
      <c r="A17" s="107" t="s">
        <v>34</v>
      </c>
      <c r="B17" s="118">
        <v>3.1788799999999999E-2</v>
      </c>
      <c r="C17" s="118">
        <v>3.51478E-2</v>
      </c>
      <c r="D17" s="102">
        <v>-526518</v>
      </c>
      <c r="E17" s="109"/>
      <c r="F17" s="102">
        <v>4641</v>
      </c>
      <c r="G17" s="102">
        <v>83922</v>
      </c>
      <c r="H17" s="102">
        <v>24763</v>
      </c>
      <c r="I17" s="102">
        <v>48455</v>
      </c>
      <c r="J17" s="109"/>
      <c r="K17" s="102">
        <v>24032</v>
      </c>
      <c r="L17" s="102"/>
      <c r="M17" s="102">
        <v>0</v>
      </c>
      <c r="N17" s="102">
        <v>3942</v>
      </c>
      <c r="O17" s="109"/>
      <c r="P17" s="102">
        <v>99245</v>
      </c>
      <c r="Q17" s="102">
        <v>15604</v>
      </c>
      <c r="R17" s="102">
        <v>114849</v>
      </c>
      <c r="S17" s="102"/>
      <c r="T17" s="102">
        <v>-415130</v>
      </c>
      <c r="U17" s="102">
        <v>-620454</v>
      </c>
    </row>
    <row r="18" spans="1:21">
      <c r="A18" s="107" t="s">
        <v>35</v>
      </c>
      <c r="B18" s="118">
        <v>1.3018500000000001E-2</v>
      </c>
      <c r="C18" s="118">
        <v>1.1046800000000001E-2</v>
      </c>
      <c r="D18" s="102">
        <v>-215625</v>
      </c>
      <c r="E18" s="109"/>
      <c r="F18" s="102">
        <v>1901</v>
      </c>
      <c r="G18" s="102">
        <v>34369</v>
      </c>
      <c r="H18" s="102">
        <v>10141</v>
      </c>
      <c r="I18" s="102">
        <v>0</v>
      </c>
      <c r="J18" s="109"/>
      <c r="K18" s="102">
        <v>9842</v>
      </c>
      <c r="L18" s="102"/>
      <c r="M18" s="102">
        <v>0</v>
      </c>
      <c r="N18" s="102">
        <v>37367</v>
      </c>
      <c r="O18" s="109"/>
      <c r="P18" s="102">
        <v>40644</v>
      </c>
      <c r="Q18" s="102">
        <v>-34637</v>
      </c>
      <c r="R18" s="102">
        <v>6007</v>
      </c>
      <c r="S18" s="102"/>
      <c r="T18" s="102">
        <v>-170009</v>
      </c>
      <c r="U18" s="102">
        <v>-254095</v>
      </c>
    </row>
    <row r="19" spans="1:21">
      <c r="A19" s="107" t="s">
        <v>36</v>
      </c>
      <c r="B19" s="118">
        <v>2.2804499999999998E-2</v>
      </c>
      <c r="C19" s="118">
        <v>2.3873700000000001E-2</v>
      </c>
      <c r="D19" s="102">
        <v>-377711</v>
      </c>
      <c r="E19" s="109"/>
      <c r="F19" s="102">
        <v>3329</v>
      </c>
      <c r="G19" s="102">
        <v>60204</v>
      </c>
      <c r="H19" s="102">
        <v>17765</v>
      </c>
      <c r="I19" s="102">
        <v>16321</v>
      </c>
      <c r="J19" s="109"/>
      <c r="K19" s="102">
        <v>17240</v>
      </c>
      <c r="L19" s="102"/>
      <c r="M19" s="102">
        <v>0</v>
      </c>
      <c r="N19" s="102">
        <v>3500</v>
      </c>
      <c r="O19" s="109"/>
      <c r="P19" s="102">
        <v>71196</v>
      </c>
      <c r="Q19" s="102">
        <v>-2609</v>
      </c>
      <c r="R19" s="102">
        <v>68587</v>
      </c>
      <c r="S19" s="102"/>
      <c r="T19" s="102">
        <v>-297804</v>
      </c>
      <c r="U19" s="102">
        <v>-445098</v>
      </c>
    </row>
    <row r="20" spans="1:21">
      <c r="A20" s="107" t="s">
        <v>37</v>
      </c>
      <c r="B20" s="118">
        <v>6.8684000000000002E-3</v>
      </c>
      <c r="C20" s="118">
        <v>6.7060000000000002E-3</v>
      </c>
      <c r="D20" s="102">
        <v>-113761</v>
      </c>
      <c r="E20" s="109"/>
      <c r="F20" s="102">
        <v>1003</v>
      </c>
      <c r="G20" s="102">
        <v>18133</v>
      </c>
      <c r="H20" s="102">
        <v>5350</v>
      </c>
      <c r="I20" s="102">
        <v>6826</v>
      </c>
      <c r="J20" s="109"/>
      <c r="K20" s="102">
        <v>5193</v>
      </c>
      <c r="L20" s="102"/>
      <c r="M20" s="102">
        <v>0</v>
      </c>
      <c r="N20" s="102">
        <v>3310</v>
      </c>
      <c r="O20" s="109"/>
      <c r="P20" s="102">
        <v>21443</v>
      </c>
      <c r="Q20" s="102">
        <v>3676</v>
      </c>
      <c r="R20" s="102">
        <v>25119</v>
      </c>
      <c r="S20" s="102"/>
      <c r="T20" s="102">
        <v>-89694</v>
      </c>
      <c r="U20" s="102">
        <v>-134057</v>
      </c>
    </row>
    <row r="21" spans="1:21">
      <c r="A21" s="107" t="s">
        <v>38</v>
      </c>
      <c r="B21" s="118">
        <v>1.1213E-3</v>
      </c>
      <c r="C21" s="118">
        <v>1.0656999999999999E-3</v>
      </c>
      <c r="D21" s="102">
        <v>-18572</v>
      </c>
      <c r="E21" s="109"/>
      <c r="F21" s="102">
        <v>164</v>
      </c>
      <c r="G21" s="102">
        <v>2960</v>
      </c>
      <c r="H21" s="102">
        <v>873</v>
      </c>
      <c r="I21" s="102">
        <v>292</v>
      </c>
      <c r="J21" s="109"/>
      <c r="K21" s="102">
        <v>848</v>
      </c>
      <c r="L21" s="102"/>
      <c r="M21" s="102">
        <v>0</v>
      </c>
      <c r="N21" s="102">
        <v>1202</v>
      </c>
      <c r="O21" s="109"/>
      <c r="P21" s="102">
        <v>3501</v>
      </c>
      <c r="Q21" s="102">
        <v>-1103</v>
      </c>
      <c r="R21" s="102">
        <v>2398</v>
      </c>
      <c r="S21" s="102"/>
      <c r="T21" s="102">
        <v>-14643</v>
      </c>
      <c r="U21" s="102">
        <v>-21886</v>
      </c>
    </row>
    <row r="22" spans="1:21">
      <c r="A22" s="107" t="s">
        <v>39</v>
      </c>
      <c r="B22" s="118">
        <v>1.0663000000000001E-2</v>
      </c>
      <c r="C22" s="118">
        <v>9.3938000000000008E-3</v>
      </c>
      <c r="D22" s="102">
        <v>-176611</v>
      </c>
      <c r="E22" s="109"/>
      <c r="F22" s="102">
        <v>1557</v>
      </c>
      <c r="G22" s="102">
        <v>28150</v>
      </c>
      <c r="H22" s="102">
        <v>8306</v>
      </c>
      <c r="I22" s="102">
        <v>31108</v>
      </c>
      <c r="J22" s="109"/>
      <c r="K22" s="102">
        <v>8061</v>
      </c>
      <c r="L22" s="102"/>
      <c r="M22" s="102">
        <v>0</v>
      </c>
      <c r="N22" s="102">
        <v>24791</v>
      </c>
      <c r="O22" s="109"/>
      <c r="P22" s="102">
        <v>33290</v>
      </c>
      <c r="Q22" s="102">
        <v>4570</v>
      </c>
      <c r="R22" s="102">
        <v>37860</v>
      </c>
      <c r="S22" s="102"/>
      <c r="T22" s="102">
        <v>-139248</v>
      </c>
      <c r="U22" s="102">
        <v>-208120</v>
      </c>
    </row>
    <row r="23" spans="1:21">
      <c r="A23" s="107" t="s">
        <v>40</v>
      </c>
      <c r="B23" s="118">
        <v>1.2042000000000001E-3</v>
      </c>
      <c r="C23" s="118">
        <v>1.6682999999999999E-3</v>
      </c>
      <c r="D23" s="102">
        <v>-19945</v>
      </c>
      <c r="E23" s="109"/>
      <c r="F23" s="102">
        <v>176</v>
      </c>
      <c r="G23" s="102">
        <v>3179</v>
      </c>
      <c r="H23" s="102">
        <v>938</v>
      </c>
      <c r="I23" s="102">
        <v>7218</v>
      </c>
      <c r="J23" s="109"/>
      <c r="K23" s="102">
        <v>910</v>
      </c>
      <c r="L23" s="102"/>
      <c r="M23" s="102">
        <v>0</v>
      </c>
      <c r="N23" s="102">
        <v>125</v>
      </c>
      <c r="O23" s="109"/>
      <c r="P23" s="102">
        <v>3760</v>
      </c>
      <c r="Q23" s="102">
        <v>3547</v>
      </c>
      <c r="R23" s="102">
        <v>7307</v>
      </c>
      <c r="S23" s="102"/>
      <c r="T23" s="102">
        <v>-15726</v>
      </c>
      <c r="U23" s="102">
        <v>-23504</v>
      </c>
    </row>
    <row r="24" spans="1:21">
      <c r="A24" s="107" t="s">
        <v>41</v>
      </c>
      <c r="B24" s="118">
        <v>1.6183199999999998E-2</v>
      </c>
      <c r="C24" s="118">
        <v>1.6446300000000001E-2</v>
      </c>
      <c r="D24" s="102">
        <v>-268042</v>
      </c>
      <c r="E24" s="109"/>
      <c r="F24" s="102">
        <v>2363</v>
      </c>
      <c r="G24" s="102">
        <v>42724</v>
      </c>
      <c r="H24" s="102">
        <v>12607</v>
      </c>
      <c r="I24" s="102">
        <v>7091</v>
      </c>
      <c r="J24" s="109"/>
      <c r="K24" s="102">
        <v>12234</v>
      </c>
      <c r="L24" s="102"/>
      <c r="M24" s="102">
        <v>0</v>
      </c>
      <c r="N24" s="102">
        <v>754</v>
      </c>
      <c r="O24" s="109"/>
      <c r="P24" s="102">
        <v>50524</v>
      </c>
      <c r="Q24" s="102">
        <v>2530</v>
      </c>
      <c r="R24" s="102">
        <v>53054</v>
      </c>
      <c r="S24" s="102"/>
      <c r="T24" s="102">
        <v>-211336</v>
      </c>
      <c r="U24" s="102">
        <v>-315864</v>
      </c>
    </row>
    <row r="25" spans="1:21">
      <c r="A25" s="107" t="s">
        <v>42</v>
      </c>
      <c r="B25" s="118">
        <v>8.7805000000000001E-3</v>
      </c>
      <c r="C25" s="118">
        <v>8.7611000000000008E-3</v>
      </c>
      <c r="D25" s="102">
        <v>-145431</v>
      </c>
      <c r="E25" s="109"/>
      <c r="F25" s="102">
        <v>1282</v>
      </c>
      <c r="G25" s="102">
        <v>23181</v>
      </c>
      <c r="H25" s="102">
        <v>6840</v>
      </c>
      <c r="I25" s="102">
        <v>561</v>
      </c>
      <c r="J25" s="109"/>
      <c r="K25" s="102">
        <v>6638</v>
      </c>
      <c r="L25" s="102"/>
      <c r="M25" s="102">
        <v>0</v>
      </c>
      <c r="N25" s="102">
        <v>4747</v>
      </c>
      <c r="O25" s="109"/>
      <c r="P25" s="102">
        <v>27413</v>
      </c>
      <c r="Q25" s="102">
        <v>-3269</v>
      </c>
      <c r="R25" s="102">
        <v>24144</v>
      </c>
      <c r="S25" s="102"/>
      <c r="T25" s="102">
        <v>-114665</v>
      </c>
      <c r="U25" s="102">
        <v>-171378</v>
      </c>
    </row>
    <row r="26" spans="1:21">
      <c r="A26" s="107" t="s">
        <v>43</v>
      </c>
      <c r="B26" s="118">
        <v>4.0013999999999996E-3</v>
      </c>
      <c r="C26" s="118">
        <v>3.6286999999999999E-3</v>
      </c>
      <c r="D26" s="102">
        <v>-66275</v>
      </c>
      <c r="E26" s="109"/>
      <c r="F26" s="102">
        <v>584</v>
      </c>
      <c r="G26" s="102">
        <v>10564</v>
      </c>
      <c r="H26" s="102">
        <v>3117</v>
      </c>
      <c r="I26" s="102">
        <v>1525</v>
      </c>
      <c r="J26" s="109"/>
      <c r="K26" s="102">
        <v>3025</v>
      </c>
      <c r="L26" s="102"/>
      <c r="M26" s="102">
        <v>0</v>
      </c>
      <c r="N26" s="102">
        <v>5449</v>
      </c>
      <c r="O26" s="109"/>
      <c r="P26" s="102">
        <v>12492</v>
      </c>
      <c r="Q26" s="102">
        <v>-1684</v>
      </c>
      <c r="R26" s="102">
        <v>10808</v>
      </c>
      <c r="S26" s="102"/>
      <c r="T26" s="102">
        <v>-52254</v>
      </c>
      <c r="U26" s="102">
        <v>-78099</v>
      </c>
    </row>
    <row r="27" spans="1:21">
      <c r="A27" s="107" t="s">
        <v>44</v>
      </c>
      <c r="B27" s="118">
        <v>1.5900000000000001E-3</v>
      </c>
      <c r="C27" s="118">
        <v>1.5244E-3</v>
      </c>
      <c r="D27" s="102">
        <v>-26335</v>
      </c>
      <c r="E27" s="109"/>
      <c r="F27" s="102">
        <v>232</v>
      </c>
      <c r="G27" s="102">
        <v>4198</v>
      </c>
      <c r="H27" s="102">
        <v>1239</v>
      </c>
      <c r="I27" s="102">
        <v>466</v>
      </c>
      <c r="J27" s="109"/>
      <c r="K27" s="102">
        <v>1202</v>
      </c>
      <c r="L27" s="102"/>
      <c r="M27" s="102">
        <v>0</v>
      </c>
      <c r="N27" s="102">
        <v>947</v>
      </c>
      <c r="O27" s="109"/>
      <c r="P27" s="102">
        <v>4964</v>
      </c>
      <c r="Q27" s="102">
        <v>223</v>
      </c>
      <c r="R27" s="102">
        <v>5187</v>
      </c>
      <c r="S27" s="102"/>
      <c r="T27" s="102">
        <v>-20764</v>
      </c>
      <c r="U27" s="102">
        <v>-31034</v>
      </c>
    </row>
    <row r="28" spans="1:21">
      <c r="A28" s="107" t="s">
        <v>45</v>
      </c>
      <c r="B28" s="118">
        <v>1.6616000000000001E-3</v>
      </c>
      <c r="C28" s="118">
        <v>1.5047999999999999E-3</v>
      </c>
      <c r="D28" s="102">
        <v>-27521</v>
      </c>
      <c r="E28" s="109"/>
      <c r="F28" s="102">
        <v>243</v>
      </c>
      <c r="G28" s="102">
        <v>4387</v>
      </c>
      <c r="H28" s="102">
        <v>1294</v>
      </c>
      <c r="I28" s="102">
        <v>264</v>
      </c>
      <c r="J28" s="109"/>
      <c r="K28" s="102">
        <v>1256</v>
      </c>
      <c r="L28" s="102"/>
      <c r="M28" s="102">
        <v>0</v>
      </c>
      <c r="N28" s="102">
        <v>2263</v>
      </c>
      <c r="O28" s="109"/>
      <c r="P28" s="102">
        <v>5188</v>
      </c>
      <c r="Q28" s="102">
        <v>-312</v>
      </c>
      <c r="R28" s="102">
        <v>4876</v>
      </c>
      <c r="S28" s="102"/>
      <c r="T28" s="102">
        <v>-21699</v>
      </c>
      <c r="U28" s="102">
        <v>-32431</v>
      </c>
    </row>
    <row r="29" spans="1:21">
      <c r="A29" s="107" t="s">
        <v>46</v>
      </c>
      <c r="B29" s="118">
        <v>8.0599000000000001E-3</v>
      </c>
      <c r="C29" s="118">
        <v>7.0412000000000001E-3</v>
      </c>
      <c r="D29" s="102">
        <v>-133496</v>
      </c>
      <c r="E29" s="109"/>
      <c r="F29" s="102">
        <v>1177</v>
      </c>
      <c r="G29" s="102">
        <v>21278</v>
      </c>
      <c r="H29" s="102">
        <v>6279</v>
      </c>
      <c r="I29" s="102">
        <v>309</v>
      </c>
      <c r="J29" s="109"/>
      <c r="K29" s="102">
        <v>6093</v>
      </c>
      <c r="L29" s="102"/>
      <c r="M29" s="102">
        <v>0</v>
      </c>
      <c r="N29" s="102">
        <v>18258</v>
      </c>
      <c r="O29" s="109"/>
      <c r="P29" s="102">
        <v>25163</v>
      </c>
      <c r="Q29" s="102">
        <v>-10508</v>
      </c>
      <c r="R29" s="102">
        <v>14655</v>
      </c>
      <c r="S29" s="102"/>
      <c r="T29" s="102">
        <v>-105254</v>
      </c>
      <c r="U29" s="102">
        <v>-157313</v>
      </c>
    </row>
    <row r="30" spans="1:21">
      <c r="A30" s="107" t="s">
        <v>47</v>
      </c>
      <c r="B30" s="118">
        <v>4.4640000000000001E-3</v>
      </c>
      <c r="C30" s="118">
        <v>4.2263999999999999E-3</v>
      </c>
      <c r="D30" s="102">
        <v>-73937</v>
      </c>
      <c r="E30" s="109"/>
      <c r="F30" s="102">
        <v>652</v>
      </c>
      <c r="G30" s="102">
        <v>11785</v>
      </c>
      <c r="H30" s="102">
        <v>3477</v>
      </c>
      <c r="I30" s="102">
        <v>932</v>
      </c>
      <c r="J30" s="109"/>
      <c r="K30" s="102">
        <v>3375</v>
      </c>
      <c r="L30" s="102"/>
      <c r="M30" s="102">
        <v>0</v>
      </c>
      <c r="N30" s="102">
        <v>3918</v>
      </c>
      <c r="O30" s="109"/>
      <c r="P30" s="102">
        <v>13937</v>
      </c>
      <c r="Q30" s="102">
        <v>409</v>
      </c>
      <c r="R30" s="102">
        <v>14346</v>
      </c>
      <c r="S30" s="102"/>
      <c r="T30" s="102">
        <v>-58295</v>
      </c>
      <c r="U30" s="102">
        <v>-87128</v>
      </c>
    </row>
    <row r="31" spans="1:21">
      <c r="A31" s="107" t="s">
        <v>48</v>
      </c>
      <c r="B31" s="118">
        <v>8.7150000000000005E-3</v>
      </c>
      <c r="C31" s="118">
        <v>1.1783800000000001E-2</v>
      </c>
      <c r="D31" s="102">
        <v>-144347</v>
      </c>
      <c r="E31" s="109"/>
      <c r="F31" s="102">
        <v>1272</v>
      </c>
      <c r="G31" s="102">
        <v>23008</v>
      </c>
      <c r="H31" s="102">
        <v>6789</v>
      </c>
      <c r="I31" s="102">
        <v>47280</v>
      </c>
      <c r="J31" s="109"/>
      <c r="K31" s="102">
        <v>6589</v>
      </c>
      <c r="L31" s="102"/>
      <c r="M31" s="102">
        <v>0</v>
      </c>
      <c r="N31" s="102">
        <v>2772</v>
      </c>
      <c r="O31" s="109"/>
      <c r="P31" s="102">
        <v>27208</v>
      </c>
      <c r="Q31" s="102">
        <v>17599</v>
      </c>
      <c r="R31" s="102">
        <v>44807</v>
      </c>
      <c r="S31" s="102"/>
      <c r="T31" s="102">
        <v>-113809</v>
      </c>
      <c r="U31" s="102">
        <v>-170099</v>
      </c>
    </row>
    <row r="32" spans="1:21">
      <c r="A32" s="107" t="s">
        <v>49</v>
      </c>
      <c r="B32" s="118">
        <v>2.9560099999999999E-2</v>
      </c>
      <c r="C32" s="118">
        <v>3.2709700000000001E-2</v>
      </c>
      <c r="D32" s="102">
        <v>-489604</v>
      </c>
      <c r="E32" s="109"/>
      <c r="F32" s="102">
        <v>4316</v>
      </c>
      <c r="G32" s="102">
        <v>78039</v>
      </c>
      <c r="H32" s="102">
        <v>23027</v>
      </c>
      <c r="I32" s="102">
        <v>52838</v>
      </c>
      <c r="J32" s="109"/>
      <c r="K32" s="102">
        <v>22347</v>
      </c>
      <c r="L32" s="102"/>
      <c r="M32" s="102">
        <v>0</v>
      </c>
      <c r="N32" s="102">
        <v>0</v>
      </c>
      <c r="O32" s="109"/>
      <c r="P32" s="102">
        <v>92287</v>
      </c>
      <c r="Q32" s="102">
        <v>37063</v>
      </c>
      <c r="R32" s="102">
        <v>129350</v>
      </c>
      <c r="S32" s="102"/>
      <c r="T32" s="102">
        <v>-386025</v>
      </c>
      <c r="U32" s="102">
        <v>-576954</v>
      </c>
    </row>
    <row r="33" spans="1:21">
      <c r="A33" s="107" t="s">
        <v>50</v>
      </c>
      <c r="B33" s="118">
        <v>4.0235999999999996E-3</v>
      </c>
      <c r="C33" s="118">
        <v>3.9345999999999999E-3</v>
      </c>
      <c r="D33" s="102">
        <v>-66643</v>
      </c>
      <c r="E33" s="109"/>
      <c r="F33" s="102">
        <v>587</v>
      </c>
      <c r="G33" s="102">
        <v>10622</v>
      </c>
      <c r="H33" s="102">
        <v>3134</v>
      </c>
      <c r="I33" s="102">
        <v>1652</v>
      </c>
      <c r="J33" s="109"/>
      <c r="K33" s="102">
        <v>3042</v>
      </c>
      <c r="L33" s="102"/>
      <c r="M33" s="102">
        <v>0</v>
      </c>
      <c r="N33" s="102">
        <v>1283</v>
      </c>
      <c r="O33" s="109"/>
      <c r="P33" s="102">
        <v>12562</v>
      </c>
      <c r="Q33" s="102">
        <v>1646</v>
      </c>
      <c r="R33" s="102">
        <v>14208</v>
      </c>
      <c r="S33" s="102"/>
      <c r="T33" s="102">
        <v>-52544</v>
      </c>
      <c r="U33" s="102">
        <v>-78533</v>
      </c>
    </row>
    <row r="34" spans="1:21">
      <c r="A34" s="107" t="s">
        <v>51</v>
      </c>
      <c r="B34" s="118">
        <v>8.5092999999999992E-3</v>
      </c>
      <c r="C34" s="118">
        <v>8.9502999999999996E-3</v>
      </c>
      <c r="D34" s="102">
        <v>-140940</v>
      </c>
      <c r="E34" s="109"/>
      <c r="F34" s="102">
        <v>1242</v>
      </c>
      <c r="G34" s="102">
        <v>22465</v>
      </c>
      <c r="H34" s="102">
        <v>6629</v>
      </c>
      <c r="I34" s="102">
        <v>10793</v>
      </c>
      <c r="J34" s="109"/>
      <c r="K34" s="102">
        <v>6433</v>
      </c>
      <c r="L34" s="102"/>
      <c r="M34" s="102">
        <v>0</v>
      </c>
      <c r="N34" s="102">
        <v>1054</v>
      </c>
      <c r="O34" s="109"/>
      <c r="P34" s="102">
        <v>26566</v>
      </c>
      <c r="Q34" s="102">
        <v>5160</v>
      </c>
      <c r="R34" s="102">
        <v>31726</v>
      </c>
      <c r="S34" s="102"/>
      <c r="T34" s="102">
        <v>-111123</v>
      </c>
      <c r="U34" s="102">
        <v>-166085</v>
      </c>
    </row>
    <row r="35" spans="1:21">
      <c r="A35" s="107" t="s">
        <v>52</v>
      </c>
      <c r="B35" s="118">
        <v>1.32316E-2</v>
      </c>
      <c r="C35" s="118">
        <v>1.55941E-2</v>
      </c>
      <c r="D35" s="102">
        <v>-219155</v>
      </c>
      <c r="E35" s="109"/>
      <c r="F35" s="102">
        <v>1932</v>
      </c>
      <c r="G35" s="102">
        <v>34931</v>
      </c>
      <c r="H35" s="102">
        <v>10307</v>
      </c>
      <c r="I35" s="102">
        <v>39458</v>
      </c>
      <c r="J35" s="109"/>
      <c r="K35" s="102">
        <v>10003</v>
      </c>
      <c r="L35" s="102"/>
      <c r="M35" s="102">
        <v>0</v>
      </c>
      <c r="N35" s="102">
        <v>36970</v>
      </c>
      <c r="O35" s="109"/>
      <c r="P35" s="102">
        <v>41309</v>
      </c>
      <c r="Q35" s="102">
        <v>-5182</v>
      </c>
      <c r="R35" s="102">
        <v>36127</v>
      </c>
      <c r="S35" s="102"/>
      <c r="T35" s="102">
        <v>-172791</v>
      </c>
      <c r="U35" s="102">
        <v>-258254</v>
      </c>
    </row>
    <row r="36" spans="1:21">
      <c r="A36" s="107" t="s">
        <v>53</v>
      </c>
      <c r="B36" s="118">
        <v>3.7848999999999999E-3</v>
      </c>
      <c r="C36" s="118">
        <v>4.2516000000000003E-3</v>
      </c>
      <c r="D36" s="102">
        <v>-62689</v>
      </c>
      <c r="E36" s="109"/>
      <c r="F36" s="102">
        <v>553</v>
      </c>
      <c r="G36" s="102">
        <v>9992</v>
      </c>
      <c r="H36" s="102">
        <v>2948</v>
      </c>
      <c r="I36" s="102">
        <v>7023</v>
      </c>
      <c r="J36" s="109"/>
      <c r="K36" s="102">
        <v>2861</v>
      </c>
      <c r="L36" s="102"/>
      <c r="M36" s="102">
        <v>0</v>
      </c>
      <c r="N36" s="102">
        <v>1251</v>
      </c>
      <c r="O36" s="109"/>
      <c r="P36" s="102">
        <v>11816</v>
      </c>
      <c r="Q36" s="102">
        <v>2616</v>
      </c>
      <c r="R36" s="102">
        <v>14432</v>
      </c>
      <c r="S36" s="102"/>
      <c r="T36" s="102">
        <v>-49427</v>
      </c>
      <c r="U36" s="102">
        <v>-73874</v>
      </c>
    </row>
    <row r="37" spans="1:21">
      <c r="A37" s="107" t="s">
        <v>54</v>
      </c>
      <c r="B37" s="118">
        <v>3.8148000000000001E-3</v>
      </c>
      <c r="C37" s="118">
        <v>3.9173999999999997E-3</v>
      </c>
      <c r="D37" s="102">
        <v>-63185</v>
      </c>
      <c r="E37" s="109"/>
      <c r="F37" s="102">
        <v>557</v>
      </c>
      <c r="G37" s="102">
        <v>10071</v>
      </c>
      <c r="H37" s="102">
        <v>2972</v>
      </c>
      <c r="I37" s="102">
        <v>4094</v>
      </c>
      <c r="J37" s="109"/>
      <c r="K37" s="102">
        <v>2884</v>
      </c>
      <c r="L37" s="102"/>
      <c r="M37" s="102">
        <v>0</v>
      </c>
      <c r="N37" s="102">
        <v>246</v>
      </c>
      <c r="O37" s="109"/>
      <c r="P37" s="102">
        <v>11910</v>
      </c>
      <c r="Q37" s="102">
        <v>2674</v>
      </c>
      <c r="R37" s="102">
        <v>14584</v>
      </c>
      <c r="S37" s="102"/>
      <c r="T37" s="102">
        <v>-49817</v>
      </c>
      <c r="U37" s="102">
        <v>-74457</v>
      </c>
    </row>
    <row r="38" spans="1:21">
      <c r="A38" s="107" t="s">
        <v>55</v>
      </c>
      <c r="B38" s="118">
        <v>3.0817600000000001E-2</v>
      </c>
      <c r="C38" s="118">
        <v>3.13446E-2</v>
      </c>
      <c r="D38" s="102">
        <v>-510432</v>
      </c>
      <c r="E38" s="109"/>
      <c r="F38" s="102">
        <v>4499</v>
      </c>
      <c r="G38" s="102">
        <v>81358</v>
      </c>
      <c r="H38" s="102">
        <v>24007</v>
      </c>
      <c r="I38" s="102">
        <v>7601</v>
      </c>
      <c r="J38" s="109"/>
      <c r="K38" s="102">
        <v>23298</v>
      </c>
      <c r="L38" s="102"/>
      <c r="M38" s="102">
        <v>0</v>
      </c>
      <c r="N38" s="102">
        <v>4323</v>
      </c>
      <c r="O38" s="109"/>
      <c r="P38" s="102">
        <v>96213</v>
      </c>
      <c r="Q38" s="102">
        <v>-6613</v>
      </c>
      <c r="R38" s="102">
        <v>89600</v>
      </c>
      <c r="S38" s="102"/>
      <c r="T38" s="102">
        <v>-402447</v>
      </c>
      <c r="U38" s="102">
        <v>-601498</v>
      </c>
    </row>
    <row r="39" spans="1:21">
      <c r="A39" s="107" t="s">
        <v>56</v>
      </c>
      <c r="B39" s="118">
        <v>3.6396000000000002E-3</v>
      </c>
      <c r="C39" s="118">
        <v>3.1862000000000001E-3</v>
      </c>
      <c r="D39" s="102">
        <v>-60283</v>
      </c>
      <c r="E39" s="109"/>
      <c r="F39" s="102">
        <v>531</v>
      </c>
      <c r="G39" s="102">
        <v>9609</v>
      </c>
      <c r="H39" s="102">
        <v>2835</v>
      </c>
      <c r="I39" s="102">
        <v>2207</v>
      </c>
      <c r="J39" s="109"/>
      <c r="K39" s="102">
        <v>2752</v>
      </c>
      <c r="L39" s="102"/>
      <c r="M39" s="102">
        <v>0</v>
      </c>
      <c r="N39" s="102">
        <v>6541</v>
      </c>
      <c r="O39" s="109"/>
      <c r="P39" s="102">
        <v>11363</v>
      </c>
      <c r="Q39" s="102">
        <v>-582</v>
      </c>
      <c r="R39" s="102">
        <v>10781</v>
      </c>
      <c r="S39" s="102"/>
      <c r="T39" s="102">
        <v>-47530</v>
      </c>
      <c r="U39" s="102">
        <v>-71038</v>
      </c>
    </row>
    <row r="40" spans="1:21">
      <c r="A40" s="107" t="s">
        <v>57</v>
      </c>
      <c r="B40" s="118">
        <v>3.7801500000000002E-2</v>
      </c>
      <c r="C40" s="118">
        <v>3.9621999999999997E-2</v>
      </c>
      <c r="D40" s="102">
        <v>-626106</v>
      </c>
      <c r="E40" s="109"/>
      <c r="F40" s="102">
        <v>5519</v>
      </c>
      <c r="G40" s="102">
        <v>99796</v>
      </c>
      <c r="H40" s="102">
        <v>29447</v>
      </c>
      <c r="I40" s="102">
        <v>26261</v>
      </c>
      <c r="J40" s="109"/>
      <c r="K40" s="102">
        <v>28578</v>
      </c>
      <c r="L40" s="102"/>
      <c r="M40" s="102">
        <v>0</v>
      </c>
      <c r="N40" s="102">
        <v>972</v>
      </c>
      <c r="O40" s="109"/>
      <c r="P40" s="102">
        <v>118016</v>
      </c>
      <c r="Q40" s="102">
        <v>9876</v>
      </c>
      <c r="R40" s="102">
        <v>127892</v>
      </c>
      <c r="S40" s="102"/>
      <c r="T40" s="102">
        <v>-493650</v>
      </c>
      <c r="U40" s="102">
        <v>-737810</v>
      </c>
    </row>
    <row r="41" spans="1:21">
      <c r="A41" s="107" t="s">
        <v>58</v>
      </c>
      <c r="B41" s="118">
        <v>6.2415999999999999E-3</v>
      </c>
      <c r="C41" s="118">
        <v>6.2922000000000004E-3</v>
      </c>
      <c r="D41" s="102">
        <v>-103380</v>
      </c>
      <c r="E41" s="109"/>
      <c r="F41" s="102">
        <v>911</v>
      </c>
      <c r="G41" s="102">
        <v>16478</v>
      </c>
      <c r="H41" s="102">
        <v>4862</v>
      </c>
      <c r="I41" s="102">
        <v>731</v>
      </c>
      <c r="J41" s="109"/>
      <c r="K41" s="102">
        <v>4719</v>
      </c>
      <c r="L41" s="102"/>
      <c r="M41" s="102">
        <v>0</v>
      </c>
      <c r="N41" s="102">
        <v>5784</v>
      </c>
      <c r="O41" s="109"/>
      <c r="P41" s="102">
        <v>19486</v>
      </c>
      <c r="Q41" s="102">
        <v>-7423</v>
      </c>
      <c r="R41" s="102">
        <v>12063</v>
      </c>
      <c r="S41" s="102"/>
      <c r="T41" s="102">
        <v>-81509</v>
      </c>
      <c r="U41" s="102">
        <v>-121824</v>
      </c>
    </row>
    <row r="42" spans="1:21">
      <c r="A42" s="107" t="s">
        <v>59</v>
      </c>
      <c r="B42" s="118">
        <v>7.8516999999999997E-3</v>
      </c>
      <c r="C42" s="118">
        <v>8.5229999999999993E-3</v>
      </c>
      <c r="D42" s="102">
        <v>-130048</v>
      </c>
      <c r="E42" s="109"/>
      <c r="F42" s="102">
        <v>1146</v>
      </c>
      <c r="G42" s="102">
        <v>20728</v>
      </c>
      <c r="H42" s="102">
        <v>6116</v>
      </c>
      <c r="I42" s="102">
        <v>37166</v>
      </c>
      <c r="J42" s="109"/>
      <c r="K42" s="102">
        <v>5936</v>
      </c>
      <c r="L42" s="102"/>
      <c r="M42" s="102">
        <v>0</v>
      </c>
      <c r="N42" s="102">
        <v>0</v>
      </c>
      <c r="O42" s="109"/>
      <c r="P42" s="102">
        <v>24513</v>
      </c>
      <c r="Q42" s="102">
        <v>42837</v>
      </c>
      <c r="R42" s="102">
        <v>67350</v>
      </c>
      <c r="S42" s="102"/>
      <c r="T42" s="102">
        <v>-102535</v>
      </c>
      <c r="U42" s="102">
        <v>-153249</v>
      </c>
    </row>
    <row r="43" spans="1:21">
      <c r="A43" s="107" t="s">
        <v>60</v>
      </c>
      <c r="B43" s="118">
        <v>8.9740000000000002E-4</v>
      </c>
      <c r="C43" s="118">
        <v>8.7089999999999997E-4</v>
      </c>
      <c r="D43" s="102">
        <v>-14864</v>
      </c>
      <c r="E43" s="109"/>
      <c r="F43" s="102">
        <v>131</v>
      </c>
      <c r="G43" s="102">
        <v>2369</v>
      </c>
      <c r="H43" s="102">
        <v>699</v>
      </c>
      <c r="I43" s="102">
        <v>677</v>
      </c>
      <c r="J43" s="109"/>
      <c r="K43" s="102">
        <v>678</v>
      </c>
      <c r="L43" s="102"/>
      <c r="M43" s="102">
        <v>0</v>
      </c>
      <c r="N43" s="102">
        <v>420</v>
      </c>
      <c r="O43" s="109"/>
      <c r="P43" s="102">
        <v>2802</v>
      </c>
      <c r="Q43" s="102">
        <v>460</v>
      </c>
      <c r="R43" s="102">
        <v>3262</v>
      </c>
      <c r="S43" s="102"/>
      <c r="T43" s="102">
        <v>-11719</v>
      </c>
      <c r="U43" s="102">
        <v>-17515</v>
      </c>
    </row>
    <row r="44" spans="1:21">
      <c r="A44" s="107" t="s">
        <v>61</v>
      </c>
      <c r="B44" s="118">
        <v>7.6199999999999998E-4</v>
      </c>
      <c r="C44" s="118">
        <v>6.9390000000000001E-4</v>
      </c>
      <c r="D44" s="102">
        <v>-12621</v>
      </c>
      <c r="E44" s="109"/>
      <c r="F44" s="102">
        <v>111</v>
      </c>
      <c r="G44" s="102">
        <v>2012</v>
      </c>
      <c r="H44" s="102">
        <v>594</v>
      </c>
      <c r="I44" s="102">
        <v>0</v>
      </c>
      <c r="J44" s="109"/>
      <c r="K44" s="102">
        <v>576</v>
      </c>
      <c r="L44" s="102"/>
      <c r="M44" s="102">
        <v>0</v>
      </c>
      <c r="N44" s="102">
        <v>1206</v>
      </c>
      <c r="O44" s="109"/>
      <c r="P44" s="102">
        <v>2379</v>
      </c>
      <c r="Q44" s="102">
        <v>-889</v>
      </c>
      <c r="R44" s="102">
        <v>1490</v>
      </c>
      <c r="S44" s="102"/>
      <c r="T44" s="102">
        <v>-9951</v>
      </c>
      <c r="U44" s="102">
        <v>-14873</v>
      </c>
    </row>
    <row r="45" spans="1:21">
      <c r="A45" s="107" t="s">
        <v>62</v>
      </c>
      <c r="B45" s="118">
        <v>4.7184000000000002E-3</v>
      </c>
      <c r="C45" s="118">
        <v>4.8060000000000004E-3</v>
      </c>
      <c r="D45" s="102">
        <v>-78151</v>
      </c>
      <c r="E45" s="109"/>
      <c r="F45" s="102">
        <v>689</v>
      </c>
      <c r="G45" s="102">
        <v>12457</v>
      </c>
      <c r="H45" s="102">
        <v>3676</v>
      </c>
      <c r="I45" s="102">
        <v>1778</v>
      </c>
      <c r="J45" s="109"/>
      <c r="K45" s="102">
        <v>3567</v>
      </c>
      <c r="L45" s="102"/>
      <c r="M45" s="102">
        <v>0</v>
      </c>
      <c r="N45" s="102">
        <v>3248</v>
      </c>
      <c r="O45" s="109"/>
      <c r="P45" s="102">
        <v>14731</v>
      </c>
      <c r="Q45" s="102">
        <v>-1242</v>
      </c>
      <c r="R45" s="102">
        <v>13489</v>
      </c>
      <c r="S45" s="102"/>
      <c r="T45" s="102">
        <v>-61618</v>
      </c>
      <c r="U45" s="102">
        <v>-92094</v>
      </c>
    </row>
    <row r="46" spans="1:21">
      <c r="A46" s="107" t="s">
        <v>63</v>
      </c>
      <c r="B46" s="118">
        <v>1.0494E-3</v>
      </c>
      <c r="C46" s="118">
        <v>1.1391999999999999E-3</v>
      </c>
      <c r="D46" s="102">
        <v>-17381</v>
      </c>
      <c r="E46" s="109"/>
      <c r="F46" s="102">
        <v>153</v>
      </c>
      <c r="G46" s="102">
        <v>2770</v>
      </c>
      <c r="H46" s="102">
        <v>817</v>
      </c>
      <c r="I46" s="102">
        <v>2029</v>
      </c>
      <c r="J46" s="109"/>
      <c r="K46" s="102">
        <v>793</v>
      </c>
      <c r="L46" s="102"/>
      <c r="M46" s="102">
        <v>0</v>
      </c>
      <c r="N46" s="102">
        <v>243</v>
      </c>
      <c r="O46" s="109"/>
      <c r="P46" s="102">
        <v>3276</v>
      </c>
      <c r="Q46" s="102">
        <v>803</v>
      </c>
      <c r="R46" s="102">
        <v>4079</v>
      </c>
      <c r="S46" s="102"/>
      <c r="T46" s="102">
        <v>-13704</v>
      </c>
      <c r="U46" s="102">
        <v>-20482</v>
      </c>
    </row>
    <row r="47" spans="1:21">
      <c r="A47" s="107" t="s">
        <v>64</v>
      </c>
      <c r="B47" s="118">
        <v>4.2479299999999998E-2</v>
      </c>
      <c r="C47" s="118">
        <v>4.39079E-2</v>
      </c>
      <c r="D47" s="102">
        <v>-703585</v>
      </c>
      <c r="E47" s="109"/>
      <c r="F47" s="102">
        <v>6202</v>
      </c>
      <c r="G47" s="102">
        <v>112145</v>
      </c>
      <c r="H47" s="102">
        <v>33091</v>
      </c>
      <c r="I47" s="102">
        <v>21120</v>
      </c>
      <c r="J47" s="109"/>
      <c r="K47" s="102">
        <v>32114</v>
      </c>
      <c r="L47" s="102"/>
      <c r="M47" s="102">
        <v>0</v>
      </c>
      <c r="N47" s="102">
        <v>828</v>
      </c>
      <c r="O47" s="109"/>
      <c r="P47" s="102">
        <v>132620</v>
      </c>
      <c r="Q47" s="102">
        <v>7704</v>
      </c>
      <c r="R47" s="102">
        <v>140324</v>
      </c>
      <c r="S47" s="102"/>
      <c r="T47" s="102">
        <v>-554737</v>
      </c>
      <c r="U47" s="102">
        <v>-829111</v>
      </c>
    </row>
    <row r="48" spans="1:21">
      <c r="A48" s="107" t="s">
        <v>65</v>
      </c>
      <c r="B48" s="118">
        <v>4.1554000000000001E-3</v>
      </c>
      <c r="C48" s="118">
        <v>4.2783999999999999E-3</v>
      </c>
      <c r="D48" s="102">
        <v>-68826</v>
      </c>
      <c r="E48" s="109"/>
      <c r="F48" s="102">
        <v>607</v>
      </c>
      <c r="G48" s="102">
        <v>10970</v>
      </c>
      <c r="H48" s="102">
        <v>3237</v>
      </c>
      <c r="I48" s="102">
        <v>2224</v>
      </c>
      <c r="J48" s="109"/>
      <c r="K48" s="102">
        <v>3141</v>
      </c>
      <c r="L48" s="102"/>
      <c r="M48" s="102">
        <v>0</v>
      </c>
      <c r="N48" s="102">
        <v>446</v>
      </c>
      <c r="O48" s="109"/>
      <c r="P48" s="102">
        <v>12973</v>
      </c>
      <c r="Q48" s="102">
        <v>1507</v>
      </c>
      <c r="R48" s="102">
        <v>14480</v>
      </c>
      <c r="S48" s="102"/>
      <c r="T48" s="102">
        <v>-54265</v>
      </c>
      <c r="U48" s="102">
        <v>-81105</v>
      </c>
    </row>
    <row r="49" spans="1:21">
      <c r="A49" s="107" t="s">
        <v>66</v>
      </c>
      <c r="B49" s="118">
        <v>1.19995E-2</v>
      </c>
      <c r="C49" s="118">
        <v>1.24961E-2</v>
      </c>
      <c r="D49" s="102">
        <v>-198748</v>
      </c>
      <c r="E49" s="109"/>
      <c r="F49" s="102">
        <v>1752</v>
      </c>
      <c r="G49" s="102">
        <v>31679</v>
      </c>
      <c r="H49" s="102">
        <v>9348</v>
      </c>
      <c r="I49" s="102">
        <v>8012</v>
      </c>
      <c r="J49" s="109"/>
      <c r="K49" s="102">
        <v>9072</v>
      </c>
      <c r="L49" s="102"/>
      <c r="M49" s="102">
        <v>0</v>
      </c>
      <c r="N49" s="102">
        <v>2759</v>
      </c>
      <c r="O49" s="109"/>
      <c r="P49" s="102">
        <v>37462</v>
      </c>
      <c r="Q49" s="102">
        <v>2709</v>
      </c>
      <c r="R49" s="102">
        <v>40171</v>
      </c>
      <c r="S49" s="102"/>
      <c r="T49" s="102">
        <v>-156701</v>
      </c>
      <c r="U49" s="102">
        <v>-234206</v>
      </c>
    </row>
    <row r="50" spans="1:21">
      <c r="A50" s="107" t="s">
        <v>23</v>
      </c>
      <c r="B50" s="118">
        <v>7.7530999999999997E-3</v>
      </c>
      <c r="C50" s="118">
        <v>7.6893999999999999E-3</v>
      </c>
      <c r="D50" s="102">
        <v>-128415</v>
      </c>
      <c r="E50" s="109"/>
      <c r="F50" s="102">
        <v>1132</v>
      </c>
      <c r="G50" s="102">
        <v>20468</v>
      </c>
      <c r="H50" s="102">
        <v>6040</v>
      </c>
      <c r="I50" s="102">
        <v>334</v>
      </c>
      <c r="J50" s="109"/>
      <c r="K50" s="102">
        <v>5861</v>
      </c>
      <c r="L50" s="102"/>
      <c r="M50" s="102">
        <v>0</v>
      </c>
      <c r="N50" s="102">
        <v>2879</v>
      </c>
      <c r="O50" s="109"/>
      <c r="P50" s="102">
        <v>24205</v>
      </c>
      <c r="Q50" s="102">
        <v>-2226</v>
      </c>
      <c r="R50" s="102">
        <v>21979</v>
      </c>
      <c r="S50" s="102"/>
      <c r="T50" s="102">
        <v>-101248</v>
      </c>
      <c r="U50" s="102">
        <v>-151325</v>
      </c>
    </row>
    <row r="51" spans="1:21">
      <c r="A51" s="107" t="s">
        <v>67</v>
      </c>
      <c r="B51" s="118">
        <v>1.38721E-2</v>
      </c>
      <c r="C51" s="118">
        <v>1.42083E-2</v>
      </c>
      <c r="D51" s="102">
        <v>-229764</v>
      </c>
      <c r="E51" s="109"/>
      <c r="F51" s="102">
        <v>2025</v>
      </c>
      <c r="G51" s="102">
        <v>36622</v>
      </c>
      <c r="H51" s="102">
        <v>10806</v>
      </c>
      <c r="I51" s="102">
        <v>4906</v>
      </c>
      <c r="J51" s="109"/>
      <c r="K51" s="102">
        <v>10487</v>
      </c>
      <c r="L51" s="102"/>
      <c r="M51" s="102">
        <v>0</v>
      </c>
      <c r="N51" s="102">
        <v>1495</v>
      </c>
      <c r="O51" s="109"/>
      <c r="P51" s="102">
        <v>43309</v>
      </c>
      <c r="Q51" s="102">
        <v>-2218</v>
      </c>
      <c r="R51" s="102">
        <v>41091</v>
      </c>
      <c r="S51" s="102"/>
      <c r="T51" s="102">
        <v>-181156</v>
      </c>
      <c r="U51" s="102">
        <v>-270756</v>
      </c>
    </row>
    <row r="52" spans="1:21">
      <c r="A52" s="107" t="s">
        <v>68</v>
      </c>
      <c r="B52" s="118">
        <v>1.7214999999999999E-3</v>
      </c>
      <c r="C52" s="118">
        <v>1.7851E-3</v>
      </c>
      <c r="D52" s="102">
        <v>-28513</v>
      </c>
      <c r="E52" s="109"/>
      <c r="F52" s="102">
        <v>251</v>
      </c>
      <c r="G52" s="102">
        <v>4545</v>
      </c>
      <c r="H52" s="102">
        <v>1341</v>
      </c>
      <c r="I52" s="102">
        <v>1492</v>
      </c>
      <c r="J52" s="109"/>
      <c r="K52" s="102">
        <v>1301</v>
      </c>
      <c r="L52" s="102"/>
      <c r="M52" s="102">
        <v>0</v>
      </c>
      <c r="N52" s="102">
        <v>0</v>
      </c>
      <c r="O52" s="109"/>
      <c r="P52" s="102">
        <v>5375</v>
      </c>
      <c r="Q52" s="102">
        <v>1138</v>
      </c>
      <c r="R52" s="102">
        <v>6513</v>
      </c>
      <c r="S52" s="102"/>
      <c r="T52" s="102">
        <v>-22481</v>
      </c>
      <c r="U52" s="102">
        <v>-33600</v>
      </c>
    </row>
    <row r="53" spans="1:21">
      <c r="A53" s="107" t="s">
        <v>69</v>
      </c>
      <c r="B53" s="118">
        <v>5.1979000000000001E-3</v>
      </c>
      <c r="C53" s="118">
        <v>4.4527000000000004E-3</v>
      </c>
      <c r="D53" s="102">
        <v>-86093</v>
      </c>
      <c r="E53" s="109"/>
      <c r="F53" s="102">
        <v>759</v>
      </c>
      <c r="G53" s="102">
        <v>13722</v>
      </c>
      <c r="H53" s="102">
        <v>4049</v>
      </c>
      <c r="I53" s="102">
        <v>4350</v>
      </c>
      <c r="J53" s="109"/>
      <c r="K53" s="102">
        <v>3930</v>
      </c>
      <c r="L53" s="102"/>
      <c r="M53" s="102">
        <v>0</v>
      </c>
      <c r="N53" s="102">
        <v>11419</v>
      </c>
      <c r="O53" s="109"/>
      <c r="P53" s="102">
        <v>16228</v>
      </c>
      <c r="Q53" s="102">
        <v>-2437</v>
      </c>
      <c r="R53" s="102">
        <v>13791</v>
      </c>
      <c r="S53" s="102"/>
      <c r="T53" s="102">
        <v>-67879</v>
      </c>
      <c r="U53" s="102">
        <v>-101453</v>
      </c>
    </row>
    <row r="54" spans="1:21">
      <c r="A54" s="107" t="s">
        <v>70</v>
      </c>
      <c r="B54" s="118">
        <v>4.4860000000000001E-4</v>
      </c>
      <c r="C54" s="118">
        <v>4.8450000000000001E-4</v>
      </c>
      <c r="D54" s="102">
        <v>-7430</v>
      </c>
      <c r="E54" s="109"/>
      <c r="F54" s="102">
        <v>65</v>
      </c>
      <c r="G54" s="102">
        <v>1184</v>
      </c>
      <c r="H54" s="102">
        <v>349</v>
      </c>
      <c r="I54" s="102">
        <v>518</v>
      </c>
      <c r="J54" s="109"/>
      <c r="K54" s="102">
        <v>339</v>
      </c>
      <c r="L54" s="102"/>
      <c r="M54" s="102">
        <v>0</v>
      </c>
      <c r="N54" s="102">
        <v>147</v>
      </c>
      <c r="O54" s="109"/>
      <c r="P54" s="102">
        <v>1401</v>
      </c>
      <c r="Q54" s="102">
        <v>9</v>
      </c>
      <c r="R54" s="102">
        <v>1410</v>
      </c>
      <c r="S54" s="102"/>
      <c r="T54" s="102">
        <v>-5858</v>
      </c>
      <c r="U54" s="102">
        <v>-8756</v>
      </c>
    </row>
    <row r="55" spans="1:21">
      <c r="A55" s="107" t="s">
        <v>71</v>
      </c>
      <c r="B55" s="118">
        <v>2.0304300000000001E-2</v>
      </c>
      <c r="C55" s="118">
        <v>2.0341999999999999E-2</v>
      </c>
      <c r="D55" s="102">
        <v>-336300</v>
      </c>
      <c r="E55" s="109"/>
      <c r="F55" s="102">
        <v>2964</v>
      </c>
      <c r="G55" s="102">
        <v>53603</v>
      </c>
      <c r="H55" s="102">
        <v>15817</v>
      </c>
      <c r="I55" s="102">
        <v>2384</v>
      </c>
      <c r="J55" s="109"/>
      <c r="K55" s="102">
        <v>15350</v>
      </c>
      <c r="L55" s="102"/>
      <c r="M55" s="102">
        <v>0</v>
      </c>
      <c r="N55" s="102">
        <v>2920</v>
      </c>
      <c r="O55" s="109"/>
      <c r="P55" s="102">
        <v>63390</v>
      </c>
      <c r="Q55" s="102">
        <v>-6857</v>
      </c>
      <c r="R55" s="102">
        <v>56533</v>
      </c>
      <c r="S55" s="102"/>
      <c r="T55" s="102">
        <v>-265154</v>
      </c>
      <c r="U55" s="102">
        <v>-396299</v>
      </c>
    </row>
    <row r="56" spans="1:21">
      <c r="A56" s="107" t="s">
        <v>72</v>
      </c>
      <c r="B56" s="118">
        <v>6.1491999999999996E-3</v>
      </c>
      <c r="C56" s="118">
        <v>6.7647999999999996E-3</v>
      </c>
      <c r="D56" s="102">
        <v>-101849</v>
      </c>
      <c r="E56" s="109"/>
      <c r="F56" s="102">
        <v>898</v>
      </c>
      <c r="G56" s="102">
        <v>16234</v>
      </c>
      <c r="H56" s="102">
        <v>4790</v>
      </c>
      <c r="I56" s="102">
        <v>8880</v>
      </c>
      <c r="J56" s="109"/>
      <c r="K56" s="102">
        <v>4649</v>
      </c>
      <c r="L56" s="102"/>
      <c r="M56" s="102">
        <v>0</v>
      </c>
      <c r="N56" s="102">
        <v>6107</v>
      </c>
      <c r="O56" s="109"/>
      <c r="P56" s="102">
        <v>19198</v>
      </c>
      <c r="Q56" s="102">
        <v>-10161</v>
      </c>
      <c r="R56" s="102">
        <v>9037</v>
      </c>
      <c r="S56" s="102"/>
      <c r="T56" s="102">
        <v>-80302</v>
      </c>
      <c r="U56" s="102">
        <v>-120020</v>
      </c>
    </row>
    <row r="57" spans="1:21">
      <c r="A57" s="107" t="s">
        <v>73</v>
      </c>
      <c r="B57" s="118">
        <v>2.1887E-2</v>
      </c>
      <c r="C57" s="118">
        <v>2.1563800000000001E-2</v>
      </c>
      <c r="D57" s="102">
        <v>-362514</v>
      </c>
      <c r="E57" s="109"/>
      <c r="F57" s="102">
        <v>3196</v>
      </c>
      <c r="G57" s="102">
        <v>57782</v>
      </c>
      <c r="H57" s="102">
        <v>17050</v>
      </c>
      <c r="I57" s="102">
        <v>0</v>
      </c>
      <c r="J57" s="109"/>
      <c r="K57" s="102">
        <v>16547</v>
      </c>
      <c r="L57" s="102"/>
      <c r="M57" s="102">
        <v>0</v>
      </c>
      <c r="N57" s="102">
        <v>20386</v>
      </c>
      <c r="O57" s="109"/>
      <c r="P57" s="102">
        <v>68331</v>
      </c>
      <c r="Q57" s="102">
        <v>-21529</v>
      </c>
      <c r="R57" s="102">
        <v>46802</v>
      </c>
      <c r="S57" s="102"/>
      <c r="T57" s="102">
        <v>-285822</v>
      </c>
      <c r="U57" s="102">
        <v>-427190</v>
      </c>
    </row>
    <row r="58" spans="1:21">
      <c r="A58" s="107" t="s">
        <v>74</v>
      </c>
      <c r="B58" s="118">
        <v>8.1380000000000005E-4</v>
      </c>
      <c r="C58" s="118">
        <v>8.2770000000000001E-4</v>
      </c>
      <c r="D58" s="102">
        <v>-13479</v>
      </c>
      <c r="E58" s="109"/>
      <c r="F58" s="102">
        <v>119</v>
      </c>
      <c r="G58" s="102">
        <v>2148</v>
      </c>
      <c r="H58" s="102">
        <v>634</v>
      </c>
      <c r="I58" s="102">
        <v>876</v>
      </c>
      <c r="J58" s="109"/>
      <c r="K58" s="102">
        <v>615</v>
      </c>
      <c r="L58" s="102"/>
      <c r="M58" s="102">
        <v>0</v>
      </c>
      <c r="N58" s="102">
        <v>0</v>
      </c>
      <c r="O58" s="109"/>
      <c r="P58" s="102">
        <v>2541</v>
      </c>
      <c r="Q58" s="102">
        <v>1710</v>
      </c>
      <c r="R58" s="102">
        <v>4251</v>
      </c>
      <c r="S58" s="102"/>
      <c r="T58" s="102">
        <v>-10627</v>
      </c>
      <c r="U58" s="102">
        <v>-15884</v>
      </c>
    </row>
    <row r="59" spans="1:21">
      <c r="A59" s="107" t="s">
        <v>75</v>
      </c>
      <c r="B59" s="118">
        <v>5.6004000000000002E-3</v>
      </c>
      <c r="C59" s="118">
        <v>5.6318999999999996E-3</v>
      </c>
      <c r="D59" s="102">
        <v>-92759</v>
      </c>
      <c r="E59" s="109"/>
      <c r="F59" s="102">
        <v>818</v>
      </c>
      <c r="G59" s="102">
        <v>14785</v>
      </c>
      <c r="H59" s="102">
        <v>4363</v>
      </c>
      <c r="I59" s="102">
        <v>1343</v>
      </c>
      <c r="J59" s="109"/>
      <c r="K59" s="102">
        <v>4234</v>
      </c>
      <c r="L59" s="102"/>
      <c r="M59" s="102">
        <v>0</v>
      </c>
      <c r="N59" s="102">
        <v>380</v>
      </c>
      <c r="O59" s="109"/>
      <c r="P59" s="102">
        <v>17484</v>
      </c>
      <c r="Q59" s="102">
        <v>50</v>
      </c>
      <c r="R59" s="102">
        <v>17534</v>
      </c>
      <c r="S59" s="102"/>
      <c r="T59" s="102">
        <v>-73136</v>
      </c>
      <c r="U59" s="102">
        <v>-109309</v>
      </c>
    </row>
    <row r="60" spans="1:21">
      <c r="A60" s="107" t="s">
        <v>76</v>
      </c>
      <c r="B60" s="118">
        <v>3.5228E-3</v>
      </c>
      <c r="C60" s="118">
        <v>3.4169000000000001E-3</v>
      </c>
      <c r="D60" s="102">
        <v>-58348</v>
      </c>
      <c r="E60" s="109"/>
      <c r="F60" s="102">
        <v>514</v>
      </c>
      <c r="G60" s="102">
        <v>9300</v>
      </c>
      <c r="H60" s="102">
        <v>2744</v>
      </c>
      <c r="I60" s="102">
        <v>1237</v>
      </c>
      <c r="J60" s="109"/>
      <c r="K60" s="102">
        <v>2663</v>
      </c>
      <c r="L60" s="102"/>
      <c r="M60" s="102">
        <v>0</v>
      </c>
      <c r="N60" s="102">
        <v>1864</v>
      </c>
      <c r="O60" s="109"/>
      <c r="P60" s="102">
        <v>10998</v>
      </c>
      <c r="Q60" s="102">
        <v>-33</v>
      </c>
      <c r="R60" s="102">
        <v>10965</v>
      </c>
      <c r="S60" s="102"/>
      <c r="T60" s="102">
        <v>-46004</v>
      </c>
      <c r="U60" s="102">
        <v>-68758</v>
      </c>
    </row>
    <row r="61" spans="1:21">
      <c r="A61" s="107" t="s">
        <v>77</v>
      </c>
      <c r="B61" s="118">
        <v>9.5402000000000004E-3</v>
      </c>
      <c r="C61" s="118">
        <v>9.2902000000000002E-3</v>
      </c>
      <c r="D61" s="102">
        <v>-158014</v>
      </c>
      <c r="E61" s="109"/>
      <c r="F61" s="102">
        <v>1393</v>
      </c>
      <c r="G61" s="102">
        <v>25186</v>
      </c>
      <c r="H61" s="102">
        <v>7432</v>
      </c>
      <c r="I61" s="102">
        <v>0</v>
      </c>
      <c r="J61" s="109"/>
      <c r="K61" s="102">
        <v>7212</v>
      </c>
      <c r="L61" s="102"/>
      <c r="M61" s="102">
        <v>0</v>
      </c>
      <c r="N61" s="102">
        <v>7628</v>
      </c>
      <c r="O61" s="109"/>
      <c r="P61" s="102">
        <v>29785</v>
      </c>
      <c r="Q61" s="102">
        <v>-8730</v>
      </c>
      <c r="R61" s="102">
        <v>21055</v>
      </c>
      <c r="S61" s="102"/>
      <c r="T61" s="102">
        <v>-124585</v>
      </c>
      <c r="U61" s="102">
        <v>-186206</v>
      </c>
    </row>
    <row r="62" spans="1:21">
      <c r="A62" s="107" t="s">
        <v>78</v>
      </c>
      <c r="B62" s="118">
        <v>4.3553999999999997E-3</v>
      </c>
      <c r="C62" s="118">
        <v>4.2596999999999999E-3</v>
      </c>
      <c r="D62" s="102">
        <v>-72138</v>
      </c>
      <c r="E62" s="109"/>
      <c r="F62" s="102">
        <v>636</v>
      </c>
      <c r="G62" s="102">
        <v>11498</v>
      </c>
      <c r="H62" s="102">
        <v>3393</v>
      </c>
      <c r="I62" s="102">
        <v>295</v>
      </c>
      <c r="J62" s="109"/>
      <c r="K62" s="102">
        <v>3293</v>
      </c>
      <c r="L62" s="102"/>
      <c r="M62" s="102">
        <v>0</v>
      </c>
      <c r="N62" s="102">
        <v>1530</v>
      </c>
      <c r="O62" s="109"/>
      <c r="P62" s="102">
        <v>13598</v>
      </c>
      <c r="Q62" s="102">
        <v>-1325</v>
      </c>
      <c r="R62" s="102">
        <v>12273</v>
      </c>
      <c r="S62" s="102"/>
      <c r="T62" s="102">
        <v>-56877</v>
      </c>
      <c r="U62" s="102">
        <v>-85009</v>
      </c>
    </row>
    <row r="63" spans="1:21">
      <c r="A63" s="107" t="s">
        <v>79</v>
      </c>
      <c r="B63" s="118">
        <v>5.5142000000000004E-3</v>
      </c>
      <c r="C63" s="118">
        <v>5.3855999999999999E-3</v>
      </c>
      <c r="D63" s="102">
        <v>-91332</v>
      </c>
      <c r="E63" s="109"/>
      <c r="F63" s="102">
        <v>805</v>
      </c>
      <c r="G63" s="102">
        <v>14557</v>
      </c>
      <c r="H63" s="102">
        <v>4296</v>
      </c>
      <c r="I63" s="102">
        <v>0</v>
      </c>
      <c r="J63" s="109"/>
      <c r="K63" s="102">
        <v>4169</v>
      </c>
      <c r="L63" s="102"/>
      <c r="M63" s="102">
        <v>0</v>
      </c>
      <c r="N63" s="102">
        <v>4285</v>
      </c>
      <c r="O63" s="109"/>
      <c r="P63" s="102">
        <v>17215</v>
      </c>
      <c r="Q63" s="102">
        <v>-4856</v>
      </c>
      <c r="R63" s="102">
        <v>12359</v>
      </c>
      <c r="S63" s="102"/>
      <c r="T63" s="102">
        <v>-72010</v>
      </c>
      <c r="U63" s="102">
        <v>-107626</v>
      </c>
    </row>
    <row r="64" spans="1:21">
      <c r="A64" s="107" t="s">
        <v>80</v>
      </c>
      <c r="B64" s="118">
        <v>1.6861999999999999E-3</v>
      </c>
      <c r="C64" s="118">
        <v>1.7650999999999999E-3</v>
      </c>
      <c r="D64" s="102">
        <v>-27929</v>
      </c>
      <c r="E64" s="109"/>
      <c r="F64" s="102">
        <v>246</v>
      </c>
      <c r="G64" s="102">
        <v>4452</v>
      </c>
      <c r="H64" s="102">
        <v>1314</v>
      </c>
      <c r="I64" s="102">
        <v>1815</v>
      </c>
      <c r="J64" s="109"/>
      <c r="K64" s="102">
        <v>1275</v>
      </c>
      <c r="L64" s="102"/>
      <c r="M64" s="102">
        <v>0</v>
      </c>
      <c r="N64" s="102">
        <v>16</v>
      </c>
      <c r="O64" s="109"/>
      <c r="P64" s="102">
        <v>5264</v>
      </c>
      <c r="Q64" s="102">
        <v>1251</v>
      </c>
      <c r="R64" s="102">
        <v>6515</v>
      </c>
      <c r="S64" s="102"/>
      <c r="T64" s="102">
        <v>-22020</v>
      </c>
      <c r="U64" s="102">
        <v>-32911</v>
      </c>
    </row>
    <row r="65" spans="1:21">
      <c r="A65" s="107" t="s">
        <v>81</v>
      </c>
      <c r="B65" s="118">
        <v>3.6643000000000001E-3</v>
      </c>
      <c r="C65" s="118">
        <v>4.065E-3</v>
      </c>
      <c r="D65" s="102">
        <v>-60692</v>
      </c>
      <c r="E65" s="109"/>
      <c r="F65" s="102">
        <v>535</v>
      </c>
      <c r="G65" s="102">
        <v>9674</v>
      </c>
      <c r="H65" s="102">
        <v>2854</v>
      </c>
      <c r="I65" s="102">
        <v>5779</v>
      </c>
      <c r="J65" s="109"/>
      <c r="K65" s="102">
        <v>2770</v>
      </c>
      <c r="L65" s="102"/>
      <c r="M65" s="102">
        <v>0</v>
      </c>
      <c r="N65" s="102">
        <v>1005</v>
      </c>
      <c r="O65" s="109"/>
      <c r="P65" s="102">
        <v>11440</v>
      </c>
      <c r="Q65" s="102">
        <v>1012</v>
      </c>
      <c r="R65" s="102">
        <v>12452</v>
      </c>
      <c r="S65" s="102"/>
      <c r="T65" s="102">
        <v>-47852</v>
      </c>
      <c r="U65" s="102">
        <v>-71520</v>
      </c>
    </row>
    <row r="66" spans="1:21">
      <c r="A66" s="107" t="s">
        <v>82</v>
      </c>
      <c r="B66" s="118">
        <v>7.6944100000000001E-2</v>
      </c>
      <c r="C66" s="118">
        <v>8.22431E-2</v>
      </c>
      <c r="D66" s="102">
        <v>-1274425</v>
      </c>
      <c r="E66" s="109"/>
      <c r="F66" s="102">
        <v>11234</v>
      </c>
      <c r="G66" s="102">
        <v>203132</v>
      </c>
      <c r="H66" s="102">
        <v>59939</v>
      </c>
      <c r="I66" s="102">
        <v>99039</v>
      </c>
      <c r="J66" s="109"/>
      <c r="K66" s="102">
        <v>58170</v>
      </c>
      <c r="L66" s="102"/>
      <c r="M66" s="102">
        <v>0</v>
      </c>
      <c r="N66" s="102">
        <v>18876</v>
      </c>
      <c r="O66" s="109"/>
      <c r="P66" s="102">
        <v>240219</v>
      </c>
      <c r="Q66" s="102">
        <v>78753</v>
      </c>
      <c r="R66" s="102">
        <v>318972</v>
      </c>
      <c r="S66" s="102"/>
      <c r="T66" s="102">
        <v>-1004813</v>
      </c>
      <c r="U66" s="102">
        <v>-1501795</v>
      </c>
    </row>
    <row r="67" spans="1:21">
      <c r="A67" s="107" t="s">
        <v>83</v>
      </c>
      <c r="B67" s="118">
        <v>1.5459E-3</v>
      </c>
      <c r="C67" s="118">
        <v>1.4748999999999999E-3</v>
      </c>
      <c r="D67" s="102">
        <v>-25605</v>
      </c>
      <c r="E67" s="109"/>
      <c r="F67" s="102">
        <v>226</v>
      </c>
      <c r="G67" s="102">
        <v>4081</v>
      </c>
      <c r="H67" s="102">
        <v>1204</v>
      </c>
      <c r="I67" s="102">
        <v>809</v>
      </c>
      <c r="J67" s="109"/>
      <c r="K67" s="102">
        <v>1169</v>
      </c>
      <c r="L67" s="102"/>
      <c r="M67" s="102">
        <v>0</v>
      </c>
      <c r="N67" s="102">
        <v>1031</v>
      </c>
      <c r="O67" s="109"/>
      <c r="P67" s="102">
        <v>4826</v>
      </c>
      <c r="Q67" s="102">
        <v>380</v>
      </c>
      <c r="R67" s="102">
        <v>5206</v>
      </c>
      <c r="S67" s="102"/>
      <c r="T67" s="102">
        <v>-20188</v>
      </c>
      <c r="U67" s="102">
        <v>-30173</v>
      </c>
    </row>
    <row r="68" spans="1:21">
      <c r="A68" s="107" t="s">
        <v>84</v>
      </c>
      <c r="B68" s="118">
        <v>2.5293999999999998E-3</v>
      </c>
      <c r="C68" s="118">
        <v>2.4242999999999999E-3</v>
      </c>
      <c r="D68" s="102">
        <v>-41894</v>
      </c>
      <c r="E68" s="109"/>
      <c r="F68" s="102">
        <v>369</v>
      </c>
      <c r="G68" s="102">
        <v>6678</v>
      </c>
      <c r="H68" s="102">
        <v>1970</v>
      </c>
      <c r="I68" s="102">
        <v>482</v>
      </c>
      <c r="J68" s="109"/>
      <c r="K68" s="102">
        <v>1912</v>
      </c>
      <c r="L68" s="102"/>
      <c r="M68" s="102">
        <v>0</v>
      </c>
      <c r="N68" s="102">
        <v>1516</v>
      </c>
      <c r="O68" s="109"/>
      <c r="P68" s="102">
        <v>7897</v>
      </c>
      <c r="Q68" s="102">
        <v>-312</v>
      </c>
      <c r="R68" s="102">
        <v>7585</v>
      </c>
      <c r="S68" s="102"/>
      <c r="T68" s="102">
        <v>-33031</v>
      </c>
      <c r="U68" s="102">
        <v>-49369</v>
      </c>
    </row>
    <row r="69" spans="1:21">
      <c r="A69" s="107" t="s">
        <v>85</v>
      </c>
      <c r="B69" s="118">
        <v>1.29754E-2</v>
      </c>
      <c r="C69" s="118">
        <v>6.9439999999999997E-3</v>
      </c>
      <c r="D69" s="102">
        <v>-214912</v>
      </c>
      <c r="E69" s="109"/>
      <c r="F69" s="102">
        <v>1894</v>
      </c>
      <c r="G69" s="102">
        <v>34255</v>
      </c>
      <c r="H69" s="102">
        <v>10108</v>
      </c>
      <c r="I69" s="102">
        <v>125506</v>
      </c>
      <c r="J69" s="109"/>
      <c r="K69" s="102">
        <v>9809</v>
      </c>
      <c r="L69" s="102"/>
      <c r="M69" s="102">
        <v>0</v>
      </c>
      <c r="N69" s="102">
        <v>113369</v>
      </c>
      <c r="O69" s="109"/>
      <c r="P69" s="102">
        <v>40509</v>
      </c>
      <c r="Q69" s="102">
        <v>10269</v>
      </c>
      <c r="R69" s="102">
        <v>50778</v>
      </c>
      <c r="S69" s="102"/>
      <c r="T69" s="102">
        <v>-169446</v>
      </c>
      <c r="U69" s="102">
        <v>-253254</v>
      </c>
    </row>
    <row r="70" spans="1:21">
      <c r="A70" s="107" t="s">
        <v>86</v>
      </c>
      <c r="B70" s="118">
        <v>8.5197999999999992E-3</v>
      </c>
      <c r="C70" s="118">
        <v>8.3329000000000007E-3</v>
      </c>
      <c r="D70" s="102">
        <v>-141113</v>
      </c>
      <c r="E70" s="109"/>
      <c r="F70" s="102">
        <v>1244</v>
      </c>
      <c r="G70" s="102">
        <v>22492</v>
      </c>
      <c r="H70" s="102">
        <v>6637</v>
      </c>
      <c r="I70" s="102">
        <v>70</v>
      </c>
      <c r="J70" s="109"/>
      <c r="K70" s="102">
        <v>6441</v>
      </c>
      <c r="L70" s="102"/>
      <c r="M70" s="102">
        <v>0</v>
      </c>
      <c r="N70" s="102">
        <v>2771</v>
      </c>
      <c r="O70" s="109"/>
      <c r="P70" s="102">
        <v>26599</v>
      </c>
      <c r="Q70" s="102">
        <v>-1146</v>
      </c>
      <c r="R70" s="102">
        <v>25453</v>
      </c>
      <c r="S70" s="102"/>
      <c r="T70" s="102">
        <v>-111260</v>
      </c>
      <c r="U70" s="102">
        <v>-166289</v>
      </c>
    </row>
    <row r="71" spans="1:21">
      <c r="A71" s="107" t="s">
        <v>87</v>
      </c>
      <c r="B71" s="118">
        <v>2.6295800000000001E-2</v>
      </c>
      <c r="C71" s="118">
        <v>2.74573E-2</v>
      </c>
      <c r="D71" s="102">
        <v>-435537</v>
      </c>
      <c r="E71" s="109"/>
      <c r="F71" s="102">
        <v>3839</v>
      </c>
      <c r="G71" s="102">
        <v>69421</v>
      </c>
      <c r="H71" s="102">
        <v>20484</v>
      </c>
      <c r="I71" s="102">
        <v>16882</v>
      </c>
      <c r="J71" s="109"/>
      <c r="K71" s="102">
        <v>19880</v>
      </c>
      <c r="L71" s="102"/>
      <c r="M71" s="102">
        <v>0</v>
      </c>
      <c r="N71" s="102">
        <v>3897</v>
      </c>
      <c r="O71" s="109"/>
      <c r="P71" s="102">
        <v>82095</v>
      </c>
      <c r="Q71" s="102">
        <v>-3491</v>
      </c>
      <c r="R71" s="102">
        <v>78604</v>
      </c>
      <c r="S71" s="102"/>
      <c r="T71" s="102">
        <v>-343397</v>
      </c>
      <c r="U71" s="102">
        <v>-513241</v>
      </c>
    </row>
    <row r="72" spans="1:21">
      <c r="A72" s="107" t="s">
        <v>88</v>
      </c>
      <c r="B72" s="118">
        <v>1.4216999999999999E-3</v>
      </c>
      <c r="C72" s="118">
        <v>1.5912999999999999E-3</v>
      </c>
      <c r="D72" s="102">
        <v>-23548</v>
      </c>
      <c r="E72" s="109"/>
      <c r="F72" s="102">
        <v>208</v>
      </c>
      <c r="G72" s="102">
        <v>3753</v>
      </c>
      <c r="H72" s="102">
        <v>1108</v>
      </c>
      <c r="I72" s="102">
        <v>3939</v>
      </c>
      <c r="J72" s="109"/>
      <c r="K72" s="102">
        <v>1075</v>
      </c>
      <c r="L72" s="102"/>
      <c r="M72" s="102">
        <v>0</v>
      </c>
      <c r="N72" s="102">
        <v>205</v>
      </c>
      <c r="O72" s="109"/>
      <c r="P72" s="102">
        <v>4439</v>
      </c>
      <c r="Q72" s="102">
        <v>2096</v>
      </c>
      <c r="R72" s="102">
        <v>6535</v>
      </c>
      <c r="S72" s="102"/>
      <c r="T72" s="102">
        <v>-18566</v>
      </c>
      <c r="U72" s="102">
        <v>-27749</v>
      </c>
    </row>
    <row r="73" spans="1:21">
      <c r="A73" s="107" t="s">
        <v>89</v>
      </c>
      <c r="B73" s="118">
        <v>2.2576100000000002E-2</v>
      </c>
      <c r="C73" s="118">
        <v>2.2098099999999999E-2</v>
      </c>
      <c r="D73" s="102">
        <v>-373928</v>
      </c>
      <c r="E73" s="109"/>
      <c r="F73" s="102">
        <v>3296</v>
      </c>
      <c r="G73" s="102">
        <v>59601</v>
      </c>
      <c r="H73" s="102">
        <v>17587</v>
      </c>
      <c r="I73" s="102">
        <v>2569</v>
      </c>
      <c r="J73" s="109"/>
      <c r="K73" s="102">
        <v>17068</v>
      </c>
      <c r="L73" s="102"/>
      <c r="M73" s="102">
        <v>0</v>
      </c>
      <c r="N73" s="102">
        <v>6895</v>
      </c>
      <c r="O73" s="109"/>
      <c r="P73" s="102">
        <v>70483</v>
      </c>
      <c r="Q73" s="102">
        <v>1816</v>
      </c>
      <c r="R73" s="102">
        <v>72299</v>
      </c>
      <c r="S73" s="102"/>
      <c r="T73" s="102">
        <v>-294821</v>
      </c>
      <c r="U73" s="102">
        <v>-440640</v>
      </c>
    </row>
    <row r="74" spans="1:21">
      <c r="A74" s="107" t="s">
        <v>90</v>
      </c>
      <c r="B74" s="118">
        <v>1.1271E-2</v>
      </c>
      <c r="C74" s="118">
        <v>1.12581E-2</v>
      </c>
      <c r="D74" s="102">
        <v>-186682</v>
      </c>
      <c r="E74" s="109"/>
      <c r="F74" s="102">
        <v>1646</v>
      </c>
      <c r="G74" s="102">
        <v>29755</v>
      </c>
      <c r="H74" s="102">
        <v>8780</v>
      </c>
      <c r="I74" s="102">
        <v>2135</v>
      </c>
      <c r="J74" s="109"/>
      <c r="K74" s="102">
        <v>8521</v>
      </c>
      <c r="L74" s="102"/>
      <c r="M74" s="102">
        <v>0</v>
      </c>
      <c r="N74" s="102">
        <v>1770</v>
      </c>
      <c r="O74" s="109"/>
      <c r="P74" s="102">
        <v>35188</v>
      </c>
      <c r="Q74" s="102">
        <v>-2766</v>
      </c>
      <c r="R74" s="102">
        <v>32422</v>
      </c>
      <c r="S74" s="102"/>
      <c r="T74" s="102">
        <v>-147188</v>
      </c>
      <c r="U74" s="102">
        <v>-219987</v>
      </c>
    </row>
    <row r="75" spans="1:21">
      <c r="A75" s="107" t="s">
        <v>91</v>
      </c>
      <c r="B75" s="118">
        <v>1.3504999999999999E-3</v>
      </c>
      <c r="C75" s="118">
        <v>1.4119E-3</v>
      </c>
      <c r="D75" s="102">
        <v>-22368</v>
      </c>
      <c r="E75" s="109"/>
      <c r="F75" s="102">
        <v>197</v>
      </c>
      <c r="G75" s="102">
        <v>3565</v>
      </c>
      <c r="H75" s="102">
        <v>1052</v>
      </c>
      <c r="I75" s="102">
        <v>2094</v>
      </c>
      <c r="J75" s="109"/>
      <c r="K75" s="102">
        <v>1021</v>
      </c>
      <c r="L75" s="102"/>
      <c r="M75" s="102">
        <v>0</v>
      </c>
      <c r="N75" s="102">
        <v>454</v>
      </c>
      <c r="O75" s="109"/>
      <c r="P75" s="102">
        <v>4216</v>
      </c>
      <c r="Q75" s="102">
        <v>546</v>
      </c>
      <c r="R75" s="102">
        <v>4762</v>
      </c>
      <c r="S75" s="102"/>
      <c r="T75" s="102">
        <v>-17636</v>
      </c>
      <c r="U75" s="102">
        <v>-26359</v>
      </c>
    </row>
    <row r="76" spans="1:21">
      <c r="A76" s="107" t="s">
        <v>92</v>
      </c>
      <c r="B76" s="118">
        <v>4.0229999999999997E-3</v>
      </c>
      <c r="C76" s="118">
        <v>4.0241000000000001E-3</v>
      </c>
      <c r="D76" s="102">
        <v>-66633</v>
      </c>
      <c r="E76" s="109"/>
      <c r="F76" s="102">
        <v>587</v>
      </c>
      <c r="G76" s="102">
        <v>10621</v>
      </c>
      <c r="H76" s="102">
        <v>3134</v>
      </c>
      <c r="I76" s="102">
        <v>1688</v>
      </c>
      <c r="J76" s="109"/>
      <c r="K76" s="102">
        <v>3041</v>
      </c>
      <c r="L76" s="102"/>
      <c r="M76" s="102">
        <v>0</v>
      </c>
      <c r="N76" s="102">
        <v>312</v>
      </c>
      <c r="O76" s="109"/>
      <c r="P76" s="102">
        <v>12560</v>
      </c>
      <c r="Q76" s="102">
        <v>994</v>
      </c>
      <c r="R76" s="102">
        <v>13554</v>
      </c>
      <c r="S76" s="102"/>
      <c r="T76" s="102">
        <v>-52536</v>
      </c>
      <c r="U76" s="102">
        <v>-78521</v>
      </c>
    </row>
    <row r="77" spans="1:21">
      <c r="A77" s="107" t="s">
        <v>93</v>
      </c>
      <c r="B77" s="118">
        <v>7.2078999999999997E-3</v>
      </c>
      <c r="C77" s="118">
        <v>7.4469999999999996E-3</v>
      </c>
      <c r="D77" s="102">
        <v>-119384</v>
      </c>
      <c r="E77" s="109"/>
      <c r="F77" s="102">
        <v>1052</v>
      </c>
      <c r="G77" s="102">
        <v>19029</v>
      </c>
      <c r="H77" s="102">
        <v>5615</v>
      </c>
      <c r="I77" s="102">
        <v>3449</v>
      </c>
      <c r="J77" s="109"/>
      <c r="K77" s="102">
        <v>5449</v>
      </c>
      <c r="L77" s="102"/>
      <c r="M77" s="102">
        <v>0</v>
      </c>
      <c r="N77" s="102">
        <v>2018</v>
      </c>
      <c r="O77" s="109"/>
      <c r="P77" s="102">
        <v>22503</v>
      </c>
      <c r="Q77" s="102">
        <v>-1672</v>
      </c>
      <c r="R77" s="102">
        <v>20831</v>
      </c>
      <c r="S77" s="102"/>
      <c r="T77" s="102">
        <v>-94128</v>
      </c>
      <c r="U77" s="102">
        <v>-140684</v>
      </c>
    </row>
    <row r="78" spans="1:21">
      <c r="A78" s="107" t="s">
        <v>94</v>
      </c>
      <c r="B78" s="118">
        <v>1.3741000000000001E-3</v>
      </c>
      <c r="C78" s="118">
        <v>1.2819000000000001E-3</v>
      </c>
      <c r="D78" s="102">
        <v>-22759</v>
      </c>
      <c r="E78" s="109"/>
      <c r="F78" s="102">
        <v>201</v>
      </c>
      <c r="G78" s="102">
        <v>3628</v>
      </c>
      <c r="H78" s="102">
        <v>1070</v>
      </c>
      <c r="I78" s="102">
        <v>1115</v>
      </c>
      <c r="J78" s="109"/>
      <c r="K78" s="102">
        <v>1039</v>
      </c>
      <c r="L78" s="102"/>
      <c r="M78" s="102">
        <v>0</v>
      </c>
      <c r="N78" s="102">
        <v>1547</v>
      </c>
      <c r="O78" s="109"/>
      <c r="P78" s="102">
        <v>4290</v>
      </c>
      <c r="Q78" s="102">
        <v>-74</v>
      </c>
      <c r="R78" s="102">
        <v>4216</v>
      </c>
      <c r="S78" s="102"/>
      <c r="T78" s="102">
        <v>-17944</v>
      </c>
      <c r="U78" s="102">
        <v>-26820</v>
      </c>
    </row>
    <row r="79" spans="1:21">
      <c r="A79" s="107" t="s">
        <v>95</v>
      </c>
      <c r="B79" s="118">
        <v>3.4971999999999998E-3</v>
      </c>
      <c r="C79" s="118">
        <v>3.4467E-3</v>
      </c>
      <c r="D79" s="102">
        <v>-57924</v>
      </c>
      <c r="E79" s="109"/>
      <c r="F79" s="102">
        <v>511</v>
      </c>
      <c r="G79" s="102">
        <v>9233</v>
      </c>
      <c r="H79" s="102">
        <v>2724</v>
      </c>
      <c r="I79" s="102">
        <v>601</v>
      </c>
      <c r="J79" s="109"/>
      <c r="K79" s="102">
        <v>2644</v>
      </c>
      <c r="L79" s="102"/>
      <c r="M79" s="102">
        <v>0</v>
      </c>
      <c r="N79" s="102">
        <v>729</v>
      </c>
      <c r="O79" s="109"/>
      <c r="P79" s="102">
        <v>10918</v>
      </c>
      <c r="Q79" s="102">
        <v>650</v>
      </c>
      <c r="R79" s="102">
        <v>11568</v>
      </c>
      <c r="S79" s="102"/>
      <c r="T79" s="102">
        <v>-45670</v>
      </c>
      <c r="U79" s="102">
        <v>-68258</v>
      </c>
    </row>
    <row r="80" spans="1:21">
      <c r="A80" s="107" t="s">
        <v>96</v>
      </c>
      <c r="B80" s="118">
        <v>1.43987E-2</v>
      </c>
      <c r="C80" s="118">
        <v>1.4525700000000001E-2</v>
      </c>
      <c r="D80" s="102">
        <v>-238486</v>
      </c>
      <c r="E80" s="109"/>
      <c r="F80" s="102">
        <v>2102</v>
      </c>
      <c r="G80" s="102">
        <v>38013</v>
      </c>
      <c r="H80" s="102">
        <v>11217</v>
      </c>
      <c r="I80" s="102">
        <v>2805</v>
      </c>
      <c r="J80" s="109"/>
      <c r="K80" s="102">
        <v>10885</v>
      </c>
      <c r="L80" s="102"/>
      <c r="M80" s="102">
        <v>0</v>
      </c>
      <c r="N80" s="102">
        <v>2402</v>
      </c>
      <c r="O80" s="109"/>
      <c r="P80" s="102">
        <v>44953</v>
      </c>
      <c r="Q80" s="102">
        <v>1419</v>
      </c>
      <c r="R80" s="102">
        <v>46372</v>
      </c>
      <c r="S80" s="102"/>
      <c r="T80" s="102">
        <v>-188033</v>
      </c>
      <c r="U80" s="102">
        <v>-281034</v>
      </c>
    </row>
    <row r="81" spans="1:21">
      <c r="A81" s="107" t="s">
        <v>97</v>
      </c>
      <c r="B81" s="118">
        <v>2.7234E-3</v>
      </c>
      <c r="C81" s="118">
        <v>2.3395999999999998E-3</v>
      </c>
      <c r="D81" s="102">
        <v>-45108</v>
      </c>
      <c r="E81" s="109"/>
      <c r="F81" s="102">
        <v>398</v>
      </c>
      <c r="G81" s="102">
        <v>7190</v>
      </c>
      <c r="H81" s="102">
        <v>2122</v>
      </c>
      <c r="I81" s="102">
        <v>370</v>
      </c>
      <c r="J81" s="109"/>
      <c r="K81" s="102">
        <v>2059</v>
      </c>
      <c r="L81" s="102"/>
      <c r="M81" s="102">
        <v>0</v>
      </c>
      <c r="N81" s="102">
        <v>6117</v>
      </c>
      <c r="O81" s="109"/>
      <c r="P81" s="102">
        <v>8502</v>
      </c>
      <c r="Q81" s="102">
        <v>-2628</v>
      </c>
      <c r="R81" s="102">
        <v>5874</v>
      </c>
      <c r="S81" s="102"/>
      <c r="T81" s="102">
        <v>-35565</v>
      </c>
      <c r="U81" s="102">
        <v>-53155</v>
      </c>
    </row>
    <row r="82" spans="1:21">
      <c r="A82" s="107" t="s">
        <v>98</v>
      </c>
      <c r="B82" s="118">
        <v>1.17597E-2</v>
      </c>
      <c r="C82" s="118">
        <v>1.20278E-2</v>
      </c>
      <c r="D82" s="102">
        <v>-194776</v>
      </c>
      <c r="E82" s="109"/>
      <c r="F82" s="102">
        <v>1717</v>
      </c>
      <c r="G82" s="102">
        <v>31046</v>
      </c>
      <c r="H82" s="102">
        <v>9161</v>
      </c>
      <c r="I82" s="102">
        <v>7439</v>
      </c>
      <c r="J82" s="109"/>
      <c r="K82" s="102">
        <v>8890</v>
      </c>
      <c r="L82" s="102"/>
      <c r="M82" s="102">
        <v>0</v>
      </c>
      <c r="N82" s="102">
        <v>1308</v>
      </c>
      <c r="O82" s="109"/>
      <c r="P82" s="102">
        <v>36714</v>
      </c>
      <c r="Q82" s="102">
        <v>8249</v>
      </c>
      <c r="R82" s="102">
        <v>44963</v>
      </c>
      <c r="S82" s="102"/>
      <c r="T82" s="102">
        <v>-153570</v>
      </c>
      <c r="U82" s="102">
        <v>-229526</v>
      </c>
    </row>
    <row r="83" spans="1:21">
      <c r="A83" s="107" t="s">
        <v>99</v>
      </c>
      <c r="B83" s="118">
        <v>3.0539E-3</v>
      </c>
      <c r="C83" s="118">
        <v>2.7853999999999999E-3</v>
      </c>
      <c r="D83" s="102">
        <v>-50582</v>
      </c>
      <c r="E83" s="109"/>
      <c r="F83" s="102">
        <v>446</v>
      </c>
      <c r="G83" s="102">
        <v>8062</v>
      </c>
      <c r="H83" s="102">
        <v>2379</v>
      </c>
      <c r="I83" s="102">
        <v>1328</v>
      </c>
      <c r="J83" s="109"/>
      <c r="K83" s="102">
        <v>2309</v>
      </c>
      <c r="L83" s="102"/>
      <c r="M83" s="102">
        <v>0</v>
      </c>
      <c r="N83" s="102">
        <v>4039</v>
      </c>
      <c r="O83" s="109"/>
      <c r="P83" s="102">
        <v>9534</v>
      </c>
      <c r="Q83" s="102">
        <v>-1186</v>
      </c>
      <c r="R83" s="102">
        <v>8348</v>
      </c>
      <c r="S83" s="102"/>
      <c r="T83" s="102">
        <v>-39881</v>
      </c>
      <c r="U83" s="102">
        <v>-59606</v>
      </c>
    </row>
    <row r="84" spans="1:21">
      <c r="A84" s="107" t="s">
        <v>100</v>
      </c>
      <c r="B84" s="118">
        <v>8.0315000000000004E-3</v>
      </c>
      <c r="C84" s="118">
        <v>7.8741000000000002E-3</v>
      </c>
      <c r="D84" s="102">
        <v>-133026</v>
      </c>
      <c r="E84" s="109"/>
      <c r="F84" s="102">
        <v>1173</v>
      </c>
      <c r="G84" s="102">
        <v>21203</v>
      </c>
      <c r="H84" s="102">
        <v>6257</v>
      </c>
      <c r="I84" s="102">
        <v>4622</v>
      </c>
      <c r="J84" s="109"/>
      <c r="K84" s="102">
        <v>6072</v>
      </c>
      <c r="L84" s="102"/>
      <c r="M84" s="102">
        <v>0</v>
      </c>
      <c r="N84" s="102">
        <v>4037</v>
      </c>
      <c r="O84" s="109"/>
      <c r="P84" s="102">
        <v>25074</v>
      </c>
      <c r="Q84" s="102">
        <v>-1061</v>
      </c>
      <c r="R84" s="102">
        <v>24013</v>
      </c>
      <c r="S84" s="102"/>
      <c r="T84" s="102">
        <v>-104883</v>
      </c>
      <c r="U84" s="102">
        <v>-156759</v>
      </c>
    </row>
    <row r="85" spans="1:21">
      <c r="A85" s="107" t="s">
        <v>101</v>
      </c>
      <c r="B85" s="118">
        <v>8.4376999999999994E-3</v>
      </c>
      <c r="C85" s="118">
        <v>8.0756999999999999E-3</v>
      </c>
      <c r="D85" s="102">
        <v>-139754</v>
      </c>
      <c r="E85" s="109"/>
      <c r="F85" s="102">
        <v>1232</v>
      </c>
      <c r="G85" s="102">
        <v>22276</v>
      </c>
      <c r="H85" s="102">
        <v>6573</v>
      </c>
      <c r="I85" s="102">
        <v>455</v>
      </c>
      <c r="J85" s="109"/>
      <c r="K85" s="102">
        <v>6379</v>
      </c>
      <c r="L85" s="102"/>
      <c r="M85" s="102">
        <v>0</v>
      </c>
      <c r="N85" s="102">
        <v>5922</v>
      </c>
      <c r="O85" s="109"/>
      <c r="P85" s="102">
        <v>26342</v>
      </c>
      <c r="Q85" s="102">
        <v>-2211</v>
      </c>
      <c r="R85" s="102">
        <v>24131</v>
      </c>
      <c r="S85" s="102"/>
      <c r="T85" s="102">
        <v>-110188</v>
      </c>
      <c r="U85" s="102">
        <v>-164687</v>
      </c>
    </row>
    <row r="86" spans="1:21">
      <c r="A86" s="107" t="s">
        <v>102</v>
      </c>
      <c r="B86" s="118">
        <v>1.3658699999999999E-2</v>
      </c>
      <c r="C86" s="118">
        <v>1.3247699999999999E-2</v>
      </c>
      <c r="D86" s="102">
        <v>-226229</v>
      </c>
      <c r="E86" s="109"/>
      <c r="F86" s="102">
        <v>1994</v>
      </c>
      <c r="G86" s="102">
        <v>36059</v>
      </c>
      <c r="H86" s="102">
        <v>10640</v>
      </c>
      <c r="I86" s="102">
        <v>0</v>
      </c>
      <c r="J86" s="109"/>
      <c r="K86" s="102">
        <v>10326</v>
      </c>
      <c r="L86" s="102"/>
      <c r="M86" s="102">
        <v>0</v>
      </c>
      <c r="N86" s="102">
        <v>9253</v>
      </c>
      <c r="O86" s="109"/>
      <c r="P86" s="102">
        <v>42642</v>
      </c>
      <c r="Q86" s="102">
        <v>-7706</v>
      </c>
      <c r="R86" s="102">
        <v>34936</v>
      </c>
      <c r="S86" s="102"/>
      <c r="T86" s="102">
        <v>-178369</v>
      </c>
      <c r="U86" s="102">
        <v>-266591</v>
      </c>
    </row>
    <row r="87" spans="1:21">
      <c r="A87" s="107" t="s">
        <v>103</v>
      </c>
      <c r="B87" s="118">
        <v>6.7662E-3</v>
      </c>
      <c r="C87" s="118">
        <v>6.8475000000000003E-3</v>
      </c>
      <c r="D87" s="102">
        <v>-112069</v>
      </c>
      <c r="E87" s="109"/>
      <c r="F87" s="102">
        <v>988</v>
      </c>
      <c r="G87" s="102">
        <v>17863</v>
      </c>
      <c r="H87" s="102">
        <v>5271</v>
      </c>
      <c r="I87" s="102">
        <v>1173</v>
      </c>
      <c r="J87" s="109"/>
      <c r="K87" s="102">
        <v>5115</v>
      </c>
      <c r="L87" s="102"/>
      <c r="M87" s="102">
        <v>0</v>
      </c>
      <c r="N87" s="102">
        <v>2112</v>
      </c>
      <c r="O87" s="109"/>
      <c r="P87" s="102">
        <v>21124</v>
      </c>
      <c r="Q87" s="102">
        <v>-1980</v>
      </c>
      <c r="R87" s="102">
        <v>19144</v>
      </c>
      <c r="S87" s="102"/>
      <c r="T87" s="102">
        <v>-88360</v>
      </c>
      <c r="U87" s="102">
        <v>-132063</v>
      </c>
    </row>
    <row r="88" spans="1:21">
      <c r="A88" s="107" t="s">
        <v>104</v>
      </c>
      <c r="B88" s="118">
        <v>4.7327999999999997E-3</v>
      </c>
      <c r="C88" s="118">
        <v>4.8418000000000003E-3</v>
      </c>
      <c r="D88" s="102">
        <v>-78389</v>
      </c>
      <c r="E88" s="109"/>
      <c r="F88" s="102">
        <v>691</v>
      </c>
      <c r="G88" s="102">
        <v>12495</v>
      </c>
      <c r="H88" s="102">
        <v>3687</v>
      </c>
      <c r="I88" s="102">
        <v>2872</v>
      </c>
      <c r="J88" s="109"/>
      <c r="K88" s="102">
        <v>3578</v>
      </c>
      <c r="L88" s="102"/>
      <c r="M88" s="102">
        <v>0</v>
      </c>
      <c r="N88" s="102">
        <v>399</v>
      </c>
      <c r="O88" s="109"/>
      <c r="P88" s="102">
        <v>14776</v>
      </c>
      <c r="Q88" s="102">
        <v>1049</v>
      </c>
      <c r="R88" s="102">
        <v>15825</v>
      </c>
      <c r="S88" s="102"/>
      <c r="T88" s="102">
        <v>-61806</v>
      </c>
      <c r="U88" s="102">
        <v>-92375</v>
      </c>
    </row>
    <row r="89" spans="1:21">
      <c r="A89" s="107" t="s">
        <v>105</v>
      </c>
      <c r="B89" s="118">
        <v>2.7859999999999998E-3</v>
      </c>
      <c r="C89" s="118">
        <v>2.9344000000000002E-3</v>
      </c>
      <c r="D89" s="102">
        <v>-46145</v>
      </c>
      <c r="E89" s="109"/>
      <c r="F89" s="102">
        <v>407</v>
      </c>
      <c r="G89" s="102">
        <v>7355</v>
      </c>
      <c r="H89" s="102">
        <v>2170</v>
      </c>
      <c r="I89" s="102">
        <v>3325</v>
      </c>
      <c r="J89" s="109"/>
      <c r="K89" s="102">
        <v>2106</v>
      </c>
      <c r="L89" s="102"/>
      <c r="M89" s="102">
        <v>0</v>
      </c>
      <c r="N89" s="102">
        <v>637</v>
      </c>
      <c r="O89" s="109"/>
      <c r="P89" s="102">
        <v>8698</v>
      </c>
      <c r="Q89" s="102">
        <v>510</v>
      </c>
      <c r="R89" s="102">
        <v>9208</v>
      </c>
      <c r="S89" s="102"/>
      <c r="T89" s="102">
        <v>-36382</v>
      </c>
      <c r="U89" s="102">
        <v>-54377</v>
      </c>
    </row>
    <row r="90" spans="1:21">
      <c r="A90" s="107" t="s">
        <v>106</v>
      </c>
      <c r="B90" s="118">
        <v>6.2506999999999997E-3</v>
      </c>
      <c r="C90" s="118">
        <v>6.3501E-3</v>
      </c>
      <c r="D90" s="102">
        <v>-103530</v>
      </c>
      <c r="E90" s="109"/>
      <c r="F90" s="102">
        <v>913</v>
      </c>
      <c r="G90" s="102">
        <v>16502</v>
      </c>
      <c r="H90" s="102">
        <v>4869</v>
      </c>
      <c r="I90" s="102">
        <v>1435</v>
      </c>
      <c r="J90" s="109"/>
      <c r="K90" s="102">
        <v>4726</v>
      </c>
      <c r="L90" s="102"/>
      <c r="M90" s="102">
        <v>0</v>
      </c>
      <c r="N90" s="102">
        <v>1988</v>
      </c>
      <c r="O90" s="109"/>
      <c r="P90" s="102">
        <v>19515</v>
      </c>
      <c r="Q90" s="102">
        <v>-3419</v>
      </c>
      <c r="R90" s="102">
        <v>16096</v>
      </c>
      <c r="S90" s="102"/>
      <c r="T90" s="102">
        <v>-81628</v>
      </c>
      <c r="U90" s="102">
        <v>-122001</v>
      </c>
    </row>
    <row r="91" spans="1:21">
      <c r="A91" s="107" t="s">
        <v>107</v>
      </c>
      <c r="B91" s="118">
        <v>3.6289E-3</v>
      </c>
      <c r="C91" s="118">
        <v>3.8162000000000001E-3</v>
      </c>
      <c r="D91" s="102">
        <v>-60105</v>
      </c>
      <c r="E91" s="109"/>
      <c r="F91" s="102">
        <v>530</v>
      </c>
      <c r="G91" s="102">
        <v>9580</v>
      </c>
      <c r="H91" s="102">
        <v>2827</v>
      </c>
      <c r="I91" s="102">
        <v>3176</v>
      </c>
      <c r="J91" s="109"/>
      <c r="K91" s="102">
        <v>2743</v>
      </c>
      <c r="L91" s="102"/>
      <c r="M91" s="102">
        <v>0</v>
      </c>
      <c r="N91" s="102">
        <v>1052</v>
      </c>
      <c r="O91" s="109"/>
      <c r="P91" s="102">
        <v>11329</v>
      </c>
      <c r="Q91" s="102">
        <v>1261</v>
      </c>
      <c r="R91" s="102">
        <v>12590</v>
      </c>
      <c r="S91" s="102"/>
      <c r="T91" s="102">
        <v>-47390</v>
      </c>
      <c r="U91" s="102">
        <v>-70829</v>
      </c>
    </row>
    <row r="92" spans="1:21">
      <c r="A92" s="107" t="s">
        <v>108</v>
      </c>
      <c r="B92" s="118">
        <v>7.6375999999999996E-3</v>
      </c>
      <c r="C92" s="118">
        <v>6.3610999999999997E-3</v>
      </c>
      <c r="D92" s="102">
        <v>-126502</v>
      </c>
      <c r="E92" s="109"/>
      <c r="F92" s="102">
        <v>1115</v>
      </c>
      <c r="G92" s="102">
        <v>20163</v>
      </c>
      <c r="H92" s="102">
        <v>5950</v>
      </c>
      <c r="I92" s="102">
        <v>6322</v>
      </c>
      <c r="J92" s="109"/>
      <c r="K92" s="102">
        <v>5774</v>
      </c>
      <c r="L92" s="102"/>
      <c r="M92" s="102">
        <v>0</v>
      </c>
      <c r="N92" s="102">
        <v>18673</v>
      </c>
      <c r="O92" s="109"/>
      <c r="P92" s="102">
        <v>23845</v>
      </c>
      <c r="Q92" s="102">
        <v>-3596</v>
      </c>
      <c r="R92" s="102">
        <v>20249</v>
      </c>
      <c r="S92" s="102"/>
      <c r="T92" s="102">
        <v>-99739</v>
      </c>
      <c r="U92" s="102">
        <v>-149071</v>
      </c>
    </row>
    <row r="93" spans="1:21">
      <c r="A93" s="107" t="s">
        <v>109</v>
      </c>
      <c r="B93" s="118">
        <v>3.0925000000000002E-3</v>
      </c>
      <c r="C93" s="118">
        <v>3.0937999999999998E-3</v>
      </c>
      <c r="D93" s="102">
        <v>-51221</v>
      </c>
      <c r="E93" s="109"/>
      <c r="F93" s="102">
        <v>452</v>
      </c>
      <c r="G93" s="102">
        <v>8164</v>
      </c>
      <c r="H93" s="102">
        <v>2409</v>
      </c>
      <c r="I93" s="102">
        <v>18</v>
      </c>
      <c r="J93" s="109"/>
      <c r="K93" s="102">
        <v>2338</v>
      </c>
      <c r="L93" s="102"/>
      <c r="M93" s="102">
        <v>0</v>
      </c>
      <c r="N93" s="102">
        <v>988</v>
      </c>
      <c r="O93" s="109"/>
      <c r="P93" s="102">
        <v>9655</v>
      </c>
      <c r="Q93" s="102">
        <v>-1956</v>
      </c>
      <c r="R93" s="102">
        <v>7699</v>
      </c>
      <c r="S93" s="102"/>
      <c r="T93" s="102">
        <v>-40385</v>
      </c>
      <c r="U93" s="102">
        <v>-60359</v>
      </c>
    </row>
    <row r="94" spans="1:21">
      <c r="A94" s="107" t="s">
        <v>110</v>
      </c>
      <c r="B94" s="118">
        <v>3.6638999999999999E-3</v>
      </c>
      <c r="C94" s="118">
        <v>4.2665999999999997E-3</v>
      </c>
      <c r="D94" s="102">
        <v>-60685</v>
      </c>
      <c r="E94" s="109"/>
      <c r="F94" s="102">
        <v>535</v>
      </c>
      <c r="G94" s="102">
        <v>9673</v>
      </c>
      <c r="H94" s="102">
        <v>2854</v>
      </c>
      <c r="I94" s="102">
        <v>8695</v>
      </c>
      <c r="J94" s="109"/>
      <c r="K94" s="102">
        <v>2770</v>
      </c>
      <c r="L94" s="102"/>
      <c r="M94" s="102">
        <v>0</v>
      </c>
      <c r="N94" s="102">
        <v>641</v>
      </c>
      <c r="O94" s="109"/>
      <c r="P94" s="102">
        <v>11439</v>
      </c>
      <c r="Q94" s="102">
        <v>3303</v>
      </c>
      <c r="R94" s="102">
        <v>14742</v>
      </c>
      <c r="S94" s="102"/>
      <c r="T94" s="102">
        <v>-47847</v>
      </c>
      <c r="U94" s="102">
        <v>-71512</v>
      </c>
    </row>
    <row r="95" spans="1:21">
      <c r="A95" s="107" t="s">
        <v>111</v>
      </c>
      <c r="B95" s="118">
        <v>3.189E-4</v>
      </c>
      <c r="C95" s="118">
        <v>3.0699999999999998E-4</v>
      </c>
      <c r="D95" s="102">
        <v>-5282</v>
      </c>
      <c r="E95" s="109"/>
      <c r="F95" s="102">
        <v>47</v>
      </c>
      <c r="G95" s="102">
        <v>842</v>
      </c>
      <c r="H95" s="102">
        <v>248</v>
      </c>
      <c r="I95" s="102">
        <v>512</v>
      </c>
      <c r="J95" s="109"/>
      <c r="K95" s="102">
        <v>241</v>
      </c>
      <c r="L95" s="102"/>
      <c r="M95" s="102">
        <v>0</v>
      </c>
      <c r="N95" s="102">
        <v>263</v>
      </c>
      <c r="O95" s="109"/>
      <c r="P95" s="102">
        <v>996</v>
      </c>
      <c r="Q95" s="102">
        <v>302</v>
      </c>
      <c r="R95" s="102">
        <v>1298</v>
      </c>
      <c r="S95" s="102"/>
      <c r="T95" s="102">
        <v>-4165</v>
      </c>
      <c r="U95" s="102">
        <v>-6224</v>
      </c>
    </row>
    <row r="96" spans="1:21">
      <c r="A96" s="107" t="s">
        <v>112</v>
      </c>
      <c r="B96" s="118">
        <v>2.5016799999999999E-2</v>
      </c>
      <c r="C96" s="118">
        <v>2.61335E-2</v>
      </c>
      <c r="D96" s="102">
        <v>-414353</v>
      </c>
      <c r="E96" s="109"/>
      <c r="F96" s="102">
        <v>3652</v>
      </c>
      <c r="G96" s="102">
        <v>66044</v>
      </c>
      <c r="H96" s="102">
        <v>19488</v>
      </c>
      <c r="I96" s="102">
        <v>16385</v>
      </c>
      <c r="J96" s="109"/>
      <c r="K96" s="102">
        <v>18913</v>
      </c>
      <c r="L96" s="102"/>
      <c r="M96" s="102">
        <v>0</v>
      </c>
      <c r="N96" s="102">
        <v>469</v>
      </c>
      <c r="O96" s="109"/>
      <c r="P96" s="102">
        <v>78102</v>
      </c>
      <c r="Q96" s="102">
        <v>6762</v>
      </c>
      <c r="R96" s="102">
        <v>84864</v>
      </c>
      <c r="S96" s="102"/>
      <c r="T96" s="102">
        <v>-326694</v>
      </c>
      <c r="U96" s="102">
        <v>-488278</v>
      </c>
    </row>
    <row r="97" spans="1:21">
      <c r="A97" s="107" t="s">
        <v>113</v>
      </c>
      <c r="B97" s="118">
        <v>3.6557999999999998E-3</v>
      </c>
      <c r="C97" s="118">
        <v>3.5677999999999999E-3</v>
      </c>
      <c r="D97" s="102">
        <v>-60551</v>
      </c>
      <c r="E97" s="109"/>
      <c r="F97" s="102">
        <v>534</v>
      </c>
      <c r="G97" s="102">
        <v>9651</v>
      </c>
      <c r="H97" s="102">
        <v>2848</v>
      </c>
      <c r="I97" s="102">
        <v>588</v>
      </c>
      <c r="J97" s="109"/>
      <c r="K97" s="102">
        <v>2764</v>
      </c>
      <c r="L97" s="102"/>
      <c r="M97" s="102">
        <v>0</v>
      </c>
      <c r="N97" s="102">
        <v>1269</v>
      </c>
      <c r="O97" s="109"/>
      <c r="P97" s="102">
        <v>11413</v>
      </c>
      <c r="Q97" s="102">
        <v>523</v>
      </c>
      <c r="R97" s="102">
        <v>11936</v>
      </c>
      <c r="S97" s="102"/>
      <c r="T97" s="102">
        <v>-47741</v>
      </c>
      <c r="U97" s="102">
        <v>-71354</v>
      </c>
    </row>
    <row r="98" spans="1:21">
      <c r="A98" s="107" t="s">
        <v>114</v>
      </c>
      <c r="B98" s="118">
        <v>0.12443430000000001</v>
      </c>
      <c r="C98" s="118">
        <v>0.1145418</v>
      </c>
      <c r="D98" s="102">
        <v>-2061005</v>
      </c>
      <c r="E98" s="109"/>
      <c r="F98" s="102">
        <v>18167</v>
      </c>
      <c r="G98" s="102">
        <v>328507</v>
      </c>
      <c r="H98" s="102">
        <v>96934</v>
      </c>
      <c r="I98" s="102">
        <v>31028</v>
      </c>
      <c r="J98" s="109"/>
      <c r="K98" s="102">
        <v>94072</v>
      </c>
      <c r="L98" s="102"/>
      <c r="M98" s="102">
        <v>0</v>
      </c>
      <c r="N98" s="102">
        <v>258822</v>
      </c>
      <c r="O98" s="109"/>
      <c r="P98" s="102">
        <v>388484</v>
      </c>
      <c r="Q98" s="102">
        <v>-112608</v>
      </c>
      <c r="R98" s="102">
        <v>275876</v>
      </c>
      <c r="S98" s="102"/>
      <c r="T98" s="102">
        <v>-1624988</v>
      </c>
      <c r="U98" s="102">
        <v>-2428709</v>
      </c>
    </row>
    <row r="99" spans="1:21">
      <c r="A99" s="107" t="s">
        <v>115</v>
      </c>
      <c r="B99" s="118">
        <v>1.4475E-3</v>
      </c>
      <c r="C99" s="118">
        <v>1.4982000000000001E-3</v>
      </c>
      <c r="D99" s="102">
        <v>-23975</v>
      </c>
      <c r="E99" s="109"/>
      <c r="F99" s="102">
        <v>211</v>
      </c>
      <c r="G99" s="102">
        <v>3821</v>
      </c>
      <c r="H99" s="102">
        <v>1128</v>
      </c>
      <c r="I99" s="102">
        <v>1595</v>
      </c>
      <c r="J99" s="109"/>
      <c r="K99" s="102">
        <v>1094</v>
      </c>
      <c r="L99" s="102"/>
      <c r="M99" s="102">
        <v>0</v>
      </c>
      <c r="N99" s="102">
        <v>528</v>
      </c>
      <c r="O99" s="109"/>
      <c r="P99" s="102">
        <v>4519</v>
      </c>
      <c r="Q99" s="102">
        <v>-9</v>
      </c>
      <c r="R99" s="102">
        <v>4510</v>
      </c>
      <c r="S99" s="102"/>
      <c r="T99" s="102">
        <v>-18903</v>
      </c>
      <c r="U99" s="102">
        <v>-28252</v>
      </c>
    </row>
    <row r="100" spans="1:21">
      <c r="A100" s="107" t="s">
        <v>116</v>
      </c>
      <c r="B100" s="118">
        <v>8.5550000000000003E-4</v>
      </c>
      <c r="C100" s="118">
        <v>1.3189E-3</v>
      </c>
      <c r="D100" s="102">
        <v>-14170</v>
      </c>
      <c r="E100" s="109"/>
      <c r="F100" s="102">
        <v>125</v>
      </c>
      <c r="G100" s="102">
        <v>2259</v>
      </c>
      <c r="H100" s="102">
        <v>666</v>
      </c>
      <c r="I100" s="102">
        <v>6765</v>
      </c>
      <c r="J100" s="109"/>
      <c r="K100" s="102">
        <v>647</v>
      </c>
      <c r="L100" s="102"/>
      <c r="M100" s="102">
        <v>0</v>
      </c>
      <c r="N100" s="102">
        <v>923</v>
      </c>
      <c r="O100" s="109"/>
      <c r="P100" s="102">
        <v>2671</v>
      </c>
      <c r="Q100" s="102">
        <v>2282</v>
      </c>
      <c r="R100" s="102">
        <v>4953</v>
      </c>
      <c r="S100" s="102"/>
      <c r="T100" s="102">
        <v>-11172</v>
      </c>
      <c r="U100" s="102">
        <v>-16698</v>
      </c>
    </row>
    <row r="101" spans="1:21">
      <c r="A101" s="107" t="s">
        <v>117</v>
      </c>
      <c r="B101" s="118">
        <v>6.1612999999999998E-3</v>
      </c>
      <c r="C101" s="118">
        <v>6.5062000000000002E-3</v>
      </c>
      <c r="D101" s="102">
        <v>-102050</v>
      </c>
      <c r="E101" s="109"/>
      <c r="F101" s="102">
        <v>900</v>
      </c>
      <c r="G101" s="102">
        <v>16266</v>
      </c>
      <c r="H101" s="102">
        <v>4800</v>
      </c>
      <c r="I101" s="102">
        <v>6284</v>
      </c>
      <c r="J101" s="109"/>
      <c r="K101" s="102">
        <v>4658</v>
      </c>
      <c r="L101" s="102"/>
      <c r="M101" s="102">
        <v>0</v>
      </c>
      <c r="N101" s="102">
        <v>214</v>
      </c>
      <c r="O101" s="109"/>
      <c r="P101" s="102">
        <v>19236</v>
      </c>
      <c r="Q101" s="102">
        <v>2802</v>
      </c>
      <c r="R101" s="102">
        <v>22038</v>
      </c>
      <c r="S101" s="102"/>
      <c r="T101" s="102">
        <v>-80460</v>
      </c>
      <c r="U101" s="102">
        <v>-120256</v>
      </c>
    </row>
    <row r="102" spans="1:21">
      <c r="A102" s="107" t="s">
        <v>118</v>
      </c>
      <c r="B102" s="118">
        <v>9.5361000000000005E-3</v>
      </c>
      <c r="C102" s="118">
        <v>9.7663000000000003E-3</v>
      </c>
      <c r="D102" s="102">
        <v>-157946</v>
      </c>
      <c r="E102" s="109"/>
      <c r="F102" s="102">
        <v>1392</v>
      </c>
      <c r="G102" s="102">
        <v>25175</v>
      </c>
      <c r="H102" s="102">
        <v>7429</v>
      </c>
      <c r="I102" s="102">
        <v>3617</v>
      </c>
      <c r="J102" s="109"/>
      <c r="K102" s="102">
        <v>7209</v>
      </c>
      <c r="L102" s="102"/>
      <c r="M102" s="102">
        <v>0</v>
      </c>
      <c r="N102" s="102">
        <v>644</v>
      </c>
      <c r="O102" s="109"/>
      <c r="P102" s="102">
        <v>29772</v>
      </c>
      <c r="Q102" s="102">
        <v>302</v>
      </c>
      <c r="R102" s="102">
        <v>30074</v>
      </c>
      <c r="S102" s="102"/>
      <c r="T102" s="102">
        <v>-124532</v>
      </c>
      <c r="U102" s="102">
        <v>-186126</v>
      </c>
    </row>
    <row r="103" spans="1:21">
      <c r="A103" s="107" t="s">
        <v>119</v>
      </c>
      <c r="B103" s="118">
        <v>5.9652999999999998E-3</v>
      </c>
      <c r="C103" s="118">
        <v>5.8377000000000004E-3</v>
      </c>
      <c r="D103" s="102">
        <v>-98803</v>
      </c>
      <c r="E103" s="109"/>
      <c r="F103" s="102">
        <v>871</v>
      </c>
      <c r="G103" s="102">
        <v>15748</v>
      </c>
      <c r="H103" s="102">
        <v>4647</v>
      </c>
      <c r="I103" s="102">
        <v>3210</v>
      </c>
      <c r="J103" s="109"/>
      <c r="K103" s="102">
        <v>4510</v>
      </c>
      <c r="L103" s="102"/>
      <c r="M103" s="102">
        <v>0</v>
      </c>
      <c r="N103" s="102">
        <v>1841</v>
      </c>
      <c r="O103" s="109"/>
      <c r="P103" s="102">
        <v>18624</v>
      </c>
      <c r="Q103" s="102">
        <v>2892</v>
      </c>
      <c r="R103" s="102">
        <v>21516</v>
      </c>
      <c r="S103" s="102"/>
      <c r="T103" s="102">
        <v>-77901</v>
      </c>
      <c r="U103" s="102">
        <v>-116431</v>
      </c>
    </row>
    <row r="104" spans="1:21">
      <c r="A104" s="107" t="s">
        <v>120</v>
      </c>
      <c r="B104" s="118">
        <v>4.4482000000000002E-3</v>
      </c>
      <c r="C104" s="118">
        <v>4.5783000000000004E-3</v>
      </c>
      <c r="D104" s="102">
        <v>-73676</v>
      </c>
      <c r="E104" s="109"/>
      <c r="F104" s="102">
        <v>649</v>
      </c>
      <c r="G104" s="102">
        <v>11743</v>
      </c>
      <c r="H104" s="102">
        <v>3465</v>
      </c>
      <c r="I104" s="102">
        <v>3352</v>
      </c>
      <c r="J104" s="109"/>
      <c r="K104" s="102">
        <v>3363</v>
      </c>
      <c r="L104" s="102"/>
      <c r="M104" s="102">
        <v>0</v>
      </c>
      <c r="N104" s="102">
        <v>0</v>
      </c>
      <c r="O104" s="109"/>
      <c r="P104" s="102">
        <v>13887</v>
      </c>
      <c r="Q104" s="102">
        <v>2626</v>
      </c>
      <c r="R104" s="102">
        <v>16513</v>
      </c>
      <c r="S104" s="102"/>
      <c r="T104" s="102">
        <v>-58089</v>
      </c>
      <c r="U104" s="102">
        <v>-86820</v>
      </c>
    </row>
    <row r="105" spans="1:21">
      <c r="A105" s="107" t="s">
        <v>121</v>
      </c>
      <c r="B105" s="118">
        <v>3.0008999999999999E-3</v>
      </c>
      <c r="C105" s="118">
        <v>3.1147000000000002E-3</v>
      </c>
      <c r="D105" s="102">
        <v>-49704</v>
      </c>
      <c r="E105" s="109"/>
      <c r="F105" s="102">
        <v>438</v>
      </c>
      <c r="G105" s="102">
        <v>7922</v>
      </c>
      <c r="H105" s="102">
        <v>2338</v>
      </c>
      <c r="I105" s="102">
        <v>2323</v>
      </c>
      <c r="J105" s="109"/>
      <c r="K105" s="102">
        <v>2269</v>
      </c>
      <c r="L105" s="102"/>
      <c r="M105" s="102">
        <v>0</v>
      </c>
      <c r="N105" s="102">
        <v>283</v>
      </c>
      <c r="O105" s="109"/>
      <c r="P105" s="102">
        <v>9369</v>
      </c>
      <c r="Q105" s="102">
        <v>820</v>
      </c>
      <c r="R105" s="102">
        <v>10189</v>
      </c>
      <c r="S105" s="102"/>
      <c r="T105" s="102">
        <v>-39189</v>
      </c>
      <c r="U105" s="102">
        <v>-58572</v>
      </c>
    </row>
    <row r="106" spans="1:21">
      <c r="A106" s="107" t="s">
        <v>122</v>
      </c>
      <c r="B106" s="118">
        <v>1.9143000000000001E-3</v>
      </c>
      <c r="C106" s="118">
        <v>1.7394999999999999E-3</v>
      </c>
      <c r="D106" s="102">
        <v>-31707</v>
      </c>
      <c r="E106" s="109"/>
      <c r="F106" s="102">
        <v>279</v>
      </c>
      <c r="G106" s="102">
        <v>5054</v>
      </c>
      <c r="H106" s="102">
        <v>1491</v>
      </c>
      <c r="I106" s="102">
        <v>52</v>
      </c>
      <c r="J106" s="109"/>
      <c r="K106" s="102">
        <v>1447</v>
      </c>
      <c r="L106" s="102"/>
      <c r="M106" s="102">
        <v>0</v>
      </c>
      <c r="N106" s="102">
        <v>2789</v>
      </c>
      <c r="O106" s="109"/>
      <c r="P106" s="102">
        <v>5976</v>
      </c>
      <c r="Q106" s="102">
        <v>-1257</v>
      </c>
      <c r="R106" s="102">
        <v>4719</v>
      </c>
      <c r="S106" s="102"/>
      <c r="T106" s="102">
        <v>-24999</v>
      </c>
      <c r="U106" s="102">
        <v>-37363</v>
      </c>
    </row>
    <row r="107" spans="1:21">
      <c r="A107" s="107"/>
      <c r="B107" s="108"/>
      <c r="C107" s="108"/>
      <c r="D107" s="109"/>
      <c r="E107" s="109"/>
      <c r="F107" s="110"/>
      <c r="G107" s="110"/>
      <c r="H107" s="110"/>
      <c r="I107" s="109"/>
      <c r="J107" s="109"/>
      <c r="K107" s="110"/>
      <c r="L107" s="110"/>
      <c r="M107" s="110"/>
      <c r="N107" s="109"/>
      <c r="O107" s="109"/>
      <c r="P107" s="102" t="s">
        <v>212</v>
      </c>
      <c r="Q107" s="102" t="s">
        <v>212</v>
      </c>
      <c r="R107" s="102" t="s">
        <v>212</v>
      </c>
      <c r="S107" s="102"/>
      <c r="T107" s="102" t="s">
        <v>212</v>
      </c>
      <c r="U107" s="102" t="s">
        <v>212</v>
      </c>
    </row>
    <row r="108" spans="1:21" s="112" customFormat="1">
      <c r="A108" s="101"/>
      <c r="B108" s="116">
        <f>SUM(B6:B106)</f>
        <v>1.0000000000000002</v>
      </c>
      <c r="C108" s="116">
        <f>SUM(C6:C106)</f>
        <v>1.0000000000000002</v>
      </c>
      <c r="D108" s="1">
        <f>SUM(D6:D106)</f>
        <v>-16563001</v>
      </c>
      <c r="E108" s="101"/>
      <c r="F108" s="1">
        <f>SUM(F6:F106)</f>
        <v>146001</v>
      </c>
      <c r="G108" s="1">
        <f>SUM(G6:G106)</f>
        <v>2639999</v>
      </c>
      <c r="H108" s="1">
        <f>SUM(H6:H106)</f>
        <v>778996</v>
      </c>
      <c r="I108" s="1">
        <f>SUM(I6:I106)</f>
        <v>819852</v>
      </c>
      <c r="J108" s="101"/>
      <c r="K108" s="1">
        <f>SUM(K6:K106)</f>
        <v>755999</v>
      </c>
      <c r="L108" s="1">
        <f>SUM(L6:L106)</f>
        <v>0</v>
      </c>
      <c r="M108" s="1">
        <f>SUM(M6:M106)</f>
        <v>0</v>
      </c>
      <c r="N108" s="1">
        <f>SUM(N6:N106)</f>
        <v>819859</v>
      </c>
      <c r="O108" s="101"/>
      <c r="P108" s="1">
        <f>SUM(P6:P106)</f>
        <v>3122002</v>
      </c>
      <c r="Q108" s="1">
        <f>SUM(Q6:Q106)</f>
        <v>20</v>
      </c>
      <c r="R108" s="1">
        <f>SUM(R6:R106)</f>
        <v>3122022</v>
      </c>
      <c r="S108" s="101"/>
      <c r="T108" s="1">
        <f>SUM(T6:T106)</f>
        <v>-13058997</v>
      </c>
      <c r="U108" s="1">
        <f>SUM(U6:U106)</f>
        <v>-19518004</v>
      </c>
    </row>
    <row r="110" spans="1:21">
      <c r="M110" s="111"/>
    </row>
  </sheetData>
  <mergeCells count="2">
    <mergeCell ref="A1:B1"/>
    <mergeCell ref="A2:B2"/>
  </mergeCells>
  <pageMargins left="0.25" right="0.25" top="0.75" bottom="0.75" header="0.3" footer="0.3"/>
  <pageSetup paperSize="5" scale="63" fitToHeight="0" orientation="landscape" r:id="rId1"/>
  <headerFooter>
    <oddHeader>&amp;C&amp;"-,Bold"&amp;28Appendix B: Allocation of Pension Expense</oddHeader>
    <oddFooter>&amp;R&amp;G</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5E34-39F0-48FA-815C-41CCCC39C061}">
  <sheetPr>
    <pageSetUpPr fitToPage="1"/>
  </sheetPr>
  <dimension ref="A1:T110"/>
  <sheetViews>
    <sheetView zoomScaleNormal="100" workbookViewId="0">
      <pane xSplit="1" ySplit="5" topLeftCell="B87" activePane="bottomRight" state="frozen"/>
      <selection activeCell="G50" activeCellId="1" sqref="C8 G50"/>
      <selection pane="topRight" activeCell="G50" activeCellId="1" sqref="C8 G50"/>
      <selection pane="bottomLeft" activeCell="G50" activeCellId="1" sqref="C8 G50"/>
      <selection pane="bottomRight" activeCell="G50" activeCellId="1" sqref="C8 G50"/>
    </sheetView>
  </sheetViews>
  <sheetFormatPr defaultColWidth="9.140625" defaultRowHeight="15"/>
  <cols>
    <col min="1" max="1" width="20.5703125" style="103" customWidth="1"/>
    <col min="2" max="3" width="13.85546875" style="103" customWidth="1"/>
    <col min="4" max="4" width="18.28515625" style="103" customWidth="1"/>
    <col min="5" max="5" width="2.85546875" style="103" customWidth="1"/>
    <col min="6" max="6" width="18.28515625" style="103" customWidth="1"/>
    <col min="7" max="7" width="20" style="103" customWidth="1"/>
    <col min="8" max="8" width="14.42578125" style="103" customWidth="1"/>
    <col min="9" max="9" width="19.42578125" style="103" customWidth="1"/>
    <col min="10" max="10" width="2.85546875" style="103" customWidth="1"/>
    <col min="11" max="11" width="18.28515625" style="103" customWidth="1"/>
    <col min="12" max="12" width="20" style="103" customWidth="1"/>
    <col min="13" max="13" width="14.42578125" style="103" customWidth="1"/>
    <col min="14" max="14" width="19.42578125" style="103" customWidth="1"/>
    <col min="15" max="15" width="3" style="103" customWidth="1"/>
    <col min="16" max="16" width="13.85546875" style="103" customWidth="1"/>
    <col min="17" max="17" width="22.42578125" style="103" customWidth="1"/>
    <col min="18" max="18" width="12.42578125" style="103" customWidth="1"/>
    <col min="19" max="19" width="9.140625" style="103" customWidth="1"/>
    <col min="20" max="20" width="9.140625" style="103"/>
    <col min="21" max="21" width="9.140625" style="103" customWidth="1"/>
    <col min="22" max="16384" width="9.140625" style="103"/>
  </cols>
  <sheetData>
    <row r="1" spans="1:20">
      <c r="A1" s="215" t="s">
        <v>206</v>
      </c>
      <c r="B1" s="215"/>
    </row>
    <row r="2" spans="1:20">
      <c r="A2" s="215" t="s">
        <v>207</v>
      </c>
      <c r="B2" s="215"/>
    </row>
    <row r="3" spans="1:20">
      <c r="B3" s="93"/>
    </row>
    <row r="4" spans="1:20">
      <c r="B4" s="93"/>
      <c r="F4" s="104" t="s">
        <v>2</v>
      </c>
      <c r="G4" s="104"/>
      <c r="H4" s="104"/>
      <c r="I4" s="104"/>
      <c r="K4" s="104" t="s">
        <v>3</v>
      </c>
      <c r="L4" s="104"/>
      <c r="M4" s="104"/>
      <c r="N4" s="104"/>
      <c r="P4" s="104" t="s">
        <v>4</v>
      </c>
      <c r="Q4" s="104"/>
      <c r="R4" s="104"/>
    </row>
    <row r="5" spans="1:20" ht="120">
      <c r="A5" s="106" t="s">
        <v>150</v>
      </c>
      <c r="B5" s="106" t="s">
        <v>151</v>
      </c>
      <c r="C5" s="106" t="s">
        <v>152</v>
      </c>
      <c r="D5" s="106" t="s">
        <v>217</v>
      </c>
      <c r="E5" s="106"/>
      <c r="F5" s="106" t="s">
        <v>5</v>
      </c>
      <c r="G5" s="106" t="s">
        <v>6</v>
      </c>
      <c r="H5" s="106" t="s">
        <v>7</v>
      </c>
      <c r="I5" s="106" t="s">
        <v>8</v>
      </c>
      <c r="J5" s="106"/>
      <c r="K5" s="106" t="s">
        <v>5</v>
      </c>
      <c r="L5" s="106" t="s">
        <v>6</v>
      </c>
      <c r="M5" s="106" t="s">
        <v>7</v>
      </c>
      <c r="N5" s="106" t="s">
        <v>8</v>
      </c>
      <c r="O5" s="106"/>
      <c r="P5" s="106" t="s">
        <v>9</v>
      </c>
      <c r="Q5" s="106" t="s">
        <v>10</v>
      </c>
      <c r="R5" s="106" t="s">
        <v>11</v>
      </c>
    </row>
    <row r="6" spans="1:20">
      <c r="A6" s="92" t="s">
        <v>205</v>
      </c>
      <c r="B6" s="108">
        <v>0</v>
      </c>
      <c r="C6" s="108">
        <v>0</v>
      </c>
      <c r="D6" s="109">
        <v>0</v>
      </c>
      <c r="E6" s="109"/>
      <c r="F6" s="110">
        <v>0</v>
      </c>
      <c r="G6" s="110">
        <v>0</v>
      </c>
      <c r="H6" s="110">
        <v>0</v>
      </c>
      <c r="I6" s="109">
        <v>0</v>
      </c>
      <c r="J6" s="109"/>
      <c r="K6" s="110">
        <v>0</v>
      </c>
      <c r="L6" s="110">
        <v>0</v>
      </c>
      <c r="M6" s="110">
        <v>0</v>
      </c>
      <c r="N6" s="109">
        <v>0</v>
      </c>
      <c r="O6" s="109"/>
      <c r="P6" s="110">
        <v>0</v>
      </c>
      <c r="Q6" s="111">
        <v>0</v>
      </c>
      <c r="R6" s="111">
        <v>0</v>
      </c>
    </row>
    <row r="7" spans="1:20">
      <c r="A7" s="107" t="s">
        <v>24</v>
      </c>
      <c r="B7" s="108">
        <v>1.55155E-2</v>
      </c>
      <c r="C7" s="108">
        <v>1.5880399999999999E-2</v>
      </c>
      <c r="D7" s="109">
        <v>-264834.06949999998</v>
      </c>
      <c r="E7" s="109"/>
      <c r="F7" s="110">
        <v>4546.0415000000003</v>
      </c>
      <c r="G7" s="110">
        <v>32691.158499999998</v>
      </c>
      <c r="H7" s="110">
        <v>44684.639999999999</v>
      </c>
      <c r="I7" s="109">
        <v>34598.832400000021</v>
      </c>
      <c r="J7" s="109"/>
      <c r="K7" s="110">
        <v>853.35249999999996</v>
      </c>
      <c r="L7" s="110">
        <v>10178.168</v>
      </c>
      <c r="M7" s="110">
        <v>0</v>
      </c>
      <c r="N7" s="109">
        <v>1514.6466732937574</v>
      </c>
      <c r="O7" s="109"/>
      <c r="P7" s="110">
        <v>42171.129000000001</v>
      </c>
      <c r="Q7" s="111">
        <v>137512.96158664685</v>
      </c>
      <c r="R7" s="111">
        <v>179684.09058664687</v>
      </c>
      <c r="S7" s="111"/>
      <c r="T7" s="111"/>
    </row>
    <row r="8" spans="1:20">
      <c r="A8" s="107" t="s">
        <v>25</v>
      </c>
      <c r="B8" s="108">
        <v>2.7699999999999999E-3</v>
      </c>
      <c r="C8" s="108">
        <v>2.8471999999999998E-3</v>
      </c>
      <c r="D8" s="109">
        <v>-47281.13</v>
      </c>
      <c r="E8" s="109"/>
      <c r="F8" s="110">
        <v>811.61</v>
      </c>
      <c r="G8" s="110">
        <v>5836.3899999999994</v>
      </c>
      <c r="H8" s="110">
        <v>7977.5999999999995</v>
      </c>
      <c r="I8" s="109">
        <v>1313.1372445103877</v>
      </c>
      <c r="J8" s="109"/>
      <c r="K8" s="110">
        <v>152.35</v>
      </c>
      <c r="L8" s="110">
        <v>1817.12</v>
      </c>
      <c r="M8" s="110">
        <v>0</v>
      </c>
      <c r="N8" s="109">
        <v>0</v>
      </c>
      <c r="O8" s="109"/>
      <c r="P8" s="110">
        <v>7528.86</v>
      </c>
      <c r="Q8" s="111">
        <v>705.94627774480887</v>
      </c>
      <c r="R8" s="111">
        <v>8234.8062777448085</v>
      </c>
      <c r="S8" s="111"/>
      <c r="T8" s="111"/>
    </row>
    <row r="9" spans="1:20">
      <c r="A9" s="107" t="s">
        <v>26</v>
      </c>
      <c r="B9" s="108">
        <v>1.4677E-3</v>
      </c>
      <c r="C9" s="108">
        <v>1.4815E-3</v>
      </c>
      <c r="D9" s="109">
        <v>-25052.171299999998</v>
      </c>
      <c r="E9" s="109"/>
      <c r="F9" s="110">
        <v>430.03609999999998</v>
      </c>
      <c r="G9" s="110">
        <v>3092.4438999999998</v>
      </c>
      <c r="H9" s="110">
        <v>4226.9759999999997</v>
      </c>
      <c r="I9" s="109">
        <v>616.00970237388879</v>
      </c>
      <c r="J9" s="109"/>
      <c r="K9" s="110">
        <v>80.723500000000001</v>
      </c>
      <c r="L9" s="110">
        <v>962.81119999999999</v>
      </c>
      <c r="M9" s="110">
        <v>0</v>
      </c>
      <c r="N9" s="109">
        <v>4.550399999999855</v>
      </c>
      <c r="O9" s="109"/>
      <c r="P9" s="110">
        <v>3989.2085999999999</v>
      </c>
      <c r="Q9" s="111">
        <v>302.20739881305764</v>
      </c>
      <c r="R9" s="111">
        <v>4291.4159988130577</v>
      </c>
      <c r="S9" s="111"/>
      <c r="T9" s="111"/>
    </row>
    <row r="10" spans="1:20">
      <c r="A10" s="107" t="s">
        <v>27</v>
      </c>
      <c r="B10" s="108">
        <v>1.6808999999999999E-3</v>
      </c>
      <c r="C10" s="108">
        <v>1.7148E-3</v>
      </c>
      <c r="D10" s="109">
        <v>-28691.2821</v>
      </c>
      <c r="E10" s="109"/>
      <c r="F10" s="110">
        <v>492.50369999999998</v>
      </c>
      <c r="G10" s="110">
        <v>3541.6562999999996</v>
      </c>
      <c r="H10" s="110">
        <v>4840.9920000000002</v>
      </c>
      <c r="I10" s="109">
        <v>973.21972492581756</v>
      </c>
      <c r="J10" s="109"/>
      <c r="K10" s="110">
        <v>92.4495</v>
      </c>
      <c r="L10" s="110">
        <v>1102.6704</v>
      </c>
      <c r="M10" s="110">
        <v>0</v>
      </c>
      <c r="N10" s="109">
        <v>0</v>
      </c>
      <c r="O10" s="109"/>
      <c r="P10" s="110">
        <v>4568.6862000000001</v>
      </c>
      <c r="Q10" s="111">
        <v>610.9896875370921</v>
      </c>
      <c r="R10" s="111">
        <v>5179.6758875370924</v>
      </c>
      <c r="S10" s="111"/>
      <c r="T10" s="111"/>
    </row>
    <row r="11" spans="1:20">
      <c r="A11" s="107" t="s">
        <v>28</v>
      </c>
      <c r="B11" s="108">
        <v>3.4340999999999998E-3</v>
      </c>
      <c r="C11" s="108">
        <v>3.5569999999999998E-3</v>
      </c>
      <c r="D11" s="109">
        <v>-58616.652899999994</v>
      </c>
      <c r="E11" s="109"/>
      <c r="F11" s="110">
        <v>1006.1913</v>
      </c>
      <c r="G11" s="110">
        <v>7235.6486999999997</v>
      </c>
      <c r="H11" s="110">
        <v>9890.2079999999987</v>
      </c>
      <c r="I11" s="109">
        <v>1924.3681999999953</v>
      </c>
      <c r="J11" s="109"/>
      <c r="K11" s="110">
        <v>188.87549999999999</v>
      </c>
      <c r="L11" s="110">
        <v>2252.7696000000001</v>
      </c>
      <c r="M11" s="110">
        <v>0</v>
      </c>
      <c r="N11" s="109">
        <v>681.24868219584596</v>
      </c>
      <c r="O11" s="109"/>
      <c r="P11" s="110">
        <v>9333.8837999999996</v>
      </c>
      <c r="Q11" s="111">
        <v>-516.05890890207979</v>
      </c>
      <c r="R11" s="111">
        <v>8817.82489109792</v>
      </c>
      <c r="S11" s="111"/>
      <c r="T11" s="111"/>
    </row>
    <row r="12" spans="1:20">
      <c r="A12" s="107" t="s">
        <v>29</v>
      </c>
      <c r="B12" s="108">
        <v>2.928E-3</v>
      </c>
      <c r="C12" s="108">
        <v>2.8322E-3</v>
      </c>
      <c r="D12" s="109">
        <v>-49978.031999999999</v>
      </c>
      <c r="E12" s="109"/>
      <c r="F12" s="110">
        <v>857.904</v>
      </c>
      <c r="G12" s="110">
        <v>6169.2960000000003</v>
      </c>
      <c r="H12" s="110">
        <v>8432.64</v>
      </c>
      <c r="I12" s="109">
        <v>369.86220000000066</v>
      </c>
      <c r="J12" s="109"/>
      <c r="K12" s="110">
        <v>161.04</v>
      </c>
      <c r="L12" s="110">
        <v>1920.768</v>
      </c>
      <c r="M12" s="110">
        <v>0</v>
      </c>
      <c r="N12" s="109">
        <v>3522.1728237388734</v>
      </c>
      <c r="O12" s="109"/>
      <c r="P12" s="110">
        <v>7958.3040000000001</v>
      </c>
      <c r="Q12" s="111">
        <v>-441.5191881305625</v>
      </c>
      <c r="R12" s="111">
        <v>7516.7848118694374</v>
      </c>
      <c r="S12" s="111"/>
      <c r="T12" s="111"/>
    </row>
    <row r="13" spans="1:20">
      <c r="A13" s="107" t="s">
        <v>30</v>
      </c>
      <c r="B13" s="108">
        <v>4.5522000000000002E-3</v>
      </c>
      <c r="C13" s="108">
        <v>4.4989000000000001E-3</v>
      </c>
      <c r="D13" s="109">
        <v>-77701.501799999998</v>
      </c>
      <c r="E13" s="109"/>
      <c r="F13" s="110">
        <v>1333.7945999999999</v>
      </c>
      <c r="G13" s="110">
        <v>9591.4853999999996</v>
      </c>
      <c r="H13" s="110">
        <v>13110.336000000001</v>
      </c>
      <c r="I13" s="109">
        <v>386.64180000000118</v>
      </c>
      <c r="J13" s="109"/>
      <c r="K13" s="110">
        <v>250.37100000000001</v>
      </c>
      <c r="L13" s="110">
        <v>2986.2431999999999</v>
      </c>
      <c r="M13" s="110">
        <v>0</v>
      </c>
      <c r="N13" s="109">
        <v>3357.3528183976368</v>
      </c>
      <c r="O13" s="109"/>
      <c r="P13" s="110">
        <v>12372.8796</v>
      </c>
      <c r="Q13" s="111">
        <v>-220.92299080118846</v>
      </c>
      <c r="R13" s="111">
        <v>12151.956609198813</v>
      </c>
      <c r="S13" s="111"/>
      <c r="T13" s="111"/>
    </row>
    <row r="14" spans="1:20">
      <c r="A14" s="107" t="s">
        <v>31</v>
      </c>
      <c r="B14" s="108">
        <v>1.2287999999999999E-3</v>
      </c>
      <c r="C14" s="108">
        <v>1.1913E-3</v>
      </c>
      <c r="D14" s="109">
        <v>-20974.387199999997</v>
      </c>
      <c r="E14" s="109"/>
      <c r="F14" s="110">
        <v>360.03839999999997</v>
      </c>
      <c r="G14" s="110">
        <v>2589.0816</v>
      </c>
      <c r="H14" s="110">
        <v>3538.944</v>
      </c>
      <c r="I14" s="109">
        <v>123.64189169139462</v>
      </c>
      <c r="J14" s="109"/>
      <c r="K14" s="110">
        <v>67.584000000000003</v>
      </c>
      <c r="L14" s="110">
        <v>806.09280000000001</v>
      </c>
      <c r="M14" s="110">
        <v>0</v>
      </c>
      <c r="N14" s="109">
        <v>587.17499999999893</v>
      </c>
      <c r="O14" s="109"/>
      <c r="P14" s="110">
        <v>3339.8784000000001</v>
      </c>
      <c r="Q14" s="111">
        <v>-84.284695845696035</v>
      </c>
      <c r="R14" s="111">
        <v>3255.5937041543039</v>
      </c>
      <c r="S14" s="111"/>
      <c r="T14" s="111"/>
    </row>
    <row r="15" spans="1:20">
      <c r="A15" s="107" t="s">
        <v>32</v>
      </c>
      <c r="B15" s="108">
        <v>2.5241999999999999E-3</v>
      </c>
      <c r="C15" s="108">
        <v>2.5176999999999999E-3</v>
      </c>
      <c r="D15" s="109">
        <v>-43085.569799999997</v>
      </c>
      <c r="E15" s="109"/>
      <c r="F15" s="110">
        <v>739.59059999999999</v>
      </c>
      <c r="G15" s="110">
        <v>5318.4893999999995</v>
      </c>
      <c r="H15" s="110">
        <v>7269.6959999999999</v>
      </c>
      <c r="I15" s="109">
        <v>686.43122314540381</v>
      </c>
      <c r="J15" s="109"/>
      <c r="K15" s="110">
        <v>138.83099999999999</v>
      </c>
      <c r="L15" s="110">
        <v>1655.8751999999999</v>
      </c>
      <c r="M15" s="110">
        <v>0</v>
      </c>
      <c r="N15" s="109">
        <v>102.77239999999878</v>
      </c>
      <c r="O15" s="109"/>
      <c r="P15" s="110">
        <v>6860.7755999999999</v>
      </c>
      <c r="Q15" s="111">
        <v>12.179188427301142</v>
      </c>
      <c r="R15" s="111">
        <v>6872.9547884273015</v>
      </c>
      <c r="S15" s="111"/>
      <c r="T15" s="111"/>
    </row>
    <row r="16" spans="1:20">
      <c r="A16" s="107" t="s">
        <v>33</v>
      </c>
      <c r="B16" s="108">
        <v>2.1895999999999999E-2</v>
      </c>
      <c r="C16" s="108">
        <v>1.9386E-2</v>
      </c>
      <c r="D16" s="109">
        <v>-373742.82399999996</v>
      </c>
      <c r="E16" s="109"/>
      <c r="F16" s="110">
        <v>6415.5279999999993</v>
      </c>
      <c r="G16" s="110">
        <v>46134.871999999996</v>
      </c>
      <c r="H16" s="110">
        <v>63060.479999999996</v>
      </c>
      <c r="I16" s="109">
        <v>15822.14191127599</v>
      </c>
      <c r="J16" s="109"/>
      <c r="K16" s="110">
        <v>1204.28</v>
      </c>
      <c r="L16" s="110">
        <v>14363.776</v>
      </c>
      <c r="M16" s="110">
        <v>0</v>
      </c>
      <c r="N16" s="109">
        <v>39311.107399999979</v>
      </c>
      <c r="O16" s="109"/>
      <c r="P16" s="110">
        <v>59513.327999999994</v>
      </c>
      <c r="Q16" s="111">
        <v>-9506.4183056379643</v>
      </c>
      <c r="R16" s="111">
        <v>50006.909694362032</v>
      </c>
      <c r="S16" s="111"/>
      <c r="T16" s="111"/>
    </row>
    <row r="17" spans="1:20">
      <c r="A17" s="107" t="s">
        <v>34</v>
      </c>
      <c r="B17" s="108">
        <v>3.51478E-2</v>
      </c>
      <c r="C17" s="108">
        <v>3.46618E-2</v>
      </c>
      <c r="D17" s="109">
        <v>-599937.79819999996</v>
      </c>
      <c r="E17" s="109"/>
      <c r="F17" s="110">
        <v>10298.305399999999</v>
      </c>
      <c r="G17" s="110">
        <v>74056.414600000004</v>
      </c>
      <c r="H17" s="110">
        <v>101225.664</v>
      </c>
      <c r="I17" s="109">
        <v>0</v>
      </c>
      <c r="J17" s="109"/>
      <c r="K17" s="110">
        <v>1933.1289999999999</v>
      </c>
      <c r="L17" s="110">
        <v>23056.9568</v>
      </c>
      <c r="M17" s="110">
        <v>0</v>
      </c>
      <c r="N17" s="109">
        <v>12566.236417210595</v>
      </c>
      <c r="O17" s="109"/>
      <c r="P17" s="110">
        <v>95531.720400000006</v>
      </c>
      <c r="Q17" s="111">
        <v>-27586.991691394647</v>
      </c>
      <c r="R17" s="111">
        <v>67944.728708605355</v>
      </c>
      <c r="S17" s="111"/>
      <c r="T17" s="111"/>
    </row>
    <row r="18" spans="1:20">
      <c r="A18" s="107" t="s">
        <v>35</v>
      </c>
      <c r="B18" s="108">
        <v>1.1046800000000001E-2</v>
      </c>
      <c r="C18" s="108">
        <v>1.0696499999999999E-2</v>
      </c>
      <c r="D18" s="109">
        <v>-188557.82920000001</v>
      </c>
      <c r="E18" s="109"/>
      <c r="F18" s="110">
        <v>3236.7124000000003</v>
      </c>
      <c r="G18" s="110">
        <v>23275.607600000003</v>
      </c>
      <c r="H18" s="110">
        <v>31814.784000000003</v>
      </c>
      <c r="I18" s="109">
        <v>0</v>
      </c>
      <c r="J18" s="109"/>
      <c r="K18" s="110">
        <v>607.57400000000007</v>
      </c>
      <c r="L18" s="110">
        <v>7246.7008000000005</v>
      </c>
      <c r="M18" s="110">
        <v>0</v>
      </c>
      <c r="N18" s="109">
        <v>29339.932394065312</v>
      </c>
      <c r="O18" s="109"/>
      <c r="P18" s="110">
        <v>30025.202400000002</v>
      </c>
      <c r="Q18" s="111">
        <v>-25230.705702967374</v>
      </c>
      <c r="R18" s="111">
        <v>4794.4966970326277</v>
      </c>
      <c r="S18" s="111"/>
      <c r="T18" s="111"/>
    </row>
    <row r="19" spans="1:20">
      <c r="A19" s="107" t="s">
        <v>36</v>
      </c>
      <c r="B19" s="108">
        <v>2.3873700000000001E-2</v>
      </c>
      <c r="C19" s="108">
        <v>2.39884E-2</v>
      </c>
      <c r="D19" s="109">
        <v>-407500.18530000001</v>
      </c>
      <c r="E19" s="109"/>
      <c r="F19" s="110">
        <v>6994.9940999999999</v>
      </c>
      <c r="G19" s="110">
        <v>50301.885900000001</v>
      </c>
      <c r="H19" s="110">
        <v>68756.256000000008</v>
      </c>
      <c r="I19" s="109">
        <v>1795.9725999999962</v>
      </c>
      <c r="J19" s="109"/>
      <c r="K19" s="110">
        <v>1313.0535</v>
      </c>
      <c r="L19" s="110">
        <v>15661.147200000001</v>
      </c>
      <c r="M19" s="110">
        <v>0</v>
      </c>
      <c r="N19" s="109">
        <v>14720.279659347158</v>
      </c>
      <c r="O19" s="109"/>
      <c r="P19" s="110">
        <v>64888.7166</v>
      </c>
      <c r="Q19" s="111">
        <v>-17070.724670326399</v>
      </c>
      <c r="R19" s="111">
        <v>47817.991929673604</v>
      </c>
      <c r="S19" s="111"/>
      <c r="T19" s="111"/>
    </row>
    <row r="20" spans="1:20">
      <c r="A20" s="107" t="s">
        <v>37</v>
      </c>
      <c r="B20" s="108">
        <v>6.7060000000000002E-3</v>
      </c>
      <c r="C20" s="108">
        <v>7.5778E-3</v>
      </c>
      <c r="D20" s="109">
        <v>-114464.71400000001</v>
      </c>
      <c r="E20" s="109"/>
      <c r="F20" s="110">
        <v>1964.8579999999999</v>
      </c>
      <c r="G20" s="110">
        <v>14129.541999999999</v>
      </c>
      <c r="H20" s="110">
        <v>19313.28</v>
      </c>
      <c r="I20" s="109">
        <v>14284.003199999988</v>
      </c>
      <c r="J20" s="109"/>
      <c r="K20" s="110">
        <v>368.83</v>
      </c>
      <c r="L20" s="110">
        <v>4399.1360000000004</v>
      </c>
      <c r="M20" s="110">
        <v>0</v>
      </c>
      <c r="N20" s="109">
        <v>3578.8294540059269</v>
      </c>
      <c r="O20" s="109"/>
      <c r="P20" s="110">
        <v>18226.907999999999</v>
      </c>
      <c r="Q20" s="111">
        <v>6250.6319270029671</v>
      </c>
      <c r="R20" s="111">
        <v>24477.539927002967</v>
      </c>
      <c r="S20" s="111"/>
      <c r="T20" s="111"/>
    </row>
    <row r="21" spans="1:20">
      <c r="A21" s="107" t="s">
        <v>38</v>
      </c>
      <c r="B21" s="108">
        <v>1.0656999999999999E-3</v>
      </c>
      <c r="C21" s="108">
        <v>1.103E-3</v>
      </c>
      <c r="D21" s="109">
        <v>-18190.433300000001</v>
      </c>
      <c r="E21" s="109"/>
      <c r="F21" s="110">
        <v>312.25009999999997</v>
      </c>
      <c r="G21" s="110">
        <v>2245.4299000000001</v>
      </c>
      <c r="H21" s="110">
        <v>3069.2159999999999</v>
      </c>
      <c r="I21" s="109">
        <v>667.23040000000174</v>
      </c>
      <c r="J21" s="109"/>
      <c r="K21" s="110">
        <v>58.613499999999995</v>
      </c>
      <c r="L21" s="110">
        <v>699.0992</v>
      </c>
      <c r="M21" s="110">
        <v>0</v>
      </c>
      <c r="N21" s="109">
        <v>1474.5559608308611</v>
      </c>
      <c r="O21" s="109"/>
      <c r="P21" s="110">
        <v>2896.5726</v>
      </c>
      <c r="Q21" s="111">
        <v>-207.96151958456926</v>
      </c>
      <c r="R21" s="111">
        <v>2688.6110804154305</v>
      </c>
      <c r="S21" s="111"/>
      <c r="T21" s="111"/>
    </row>
    <row r="22" spans="1:20">
      <c r="A22" s="107" t="s">
        <v>39</v>
      </c>
      <c r="B22" s="108">
        <v>9.3938000000000008E-3</v>
      </c>
      <c r="C22" s="108">
        <v>1.33673E-2</v>
      </c>
      <c r="D22" s="109">
        <v>-160342.77220000001</v>
      </c>
      <c r="E22" s="109"/>
      <c r="F22" s="110">
        <v>2752.3834000000002</v>
      </c>
      <c r="G22" s="110">
        <v>19792.7366</v>
      </c>
      <c r="H22" s="110">
        <v>27054.144000000004</v>
      </c>
      <c r="I22" s="109">
        <v>62351.299800000001</v>
      </c>
      <c r="J22" s="109"/>
      <c r="K22" s="110">
        <v>516.65899999999999</v>
      </c>
      <c r="L22" s="110">
        <v>6162.3328000000001</v>
      </c>
      <c r="M22" s="110">
        <v>0</v>
      </c>
      <c r="N22" s="109">
        <v>24000.647253709205</v>
      </c>
      <c r="O22" s="109"/>
      <c r="P22" s="110">
        <v>25532.348400000003</v>
      </c>
      <c r="Q22" s="111">
        <v>14632.994876854587</v>
      </c>
      <c r="R22" s="111">
        <v>40165.34327685459</v>
      </c>
      <c r="S22" s="111"/>
      <c r="T22" s="111"/>
    </row>
    <row r="23" spans="1:20">
      <c r="A23" s="107" t="s">
        <v>40</v>
      </c>
      <c r="B23" s="108">
        <v>1.6682999999999999E-3</v>
      </c>
      <c r="C23" s="108">
        <v>1.7351999999999999E-3</v>
      </c>
      <c r="D23" s="109">
        <v>-28476.2127</v>
      </c>
      <c r="E23" s="109"/>
      <c r="F23" s="110">
        <v>488.81189999999998</v>
      </c>
      <c r="G23" s="110">
        <v>3515.1080999999999</v>
      </c>
      <c r="H23" s="110">
        <v>4804.7039999999997</v>
      </c>
      <c r="I23" s="109">
        <v>1062.3089999999988</v>
      </c>
      <c r="J23" s="109"/>
      <c r="K23" s="110">
        <v>91.756500000000003</v>
      </c>
      <c r="L23" s="110">
        <v>1094.4048</v>
      </c>
      <c r="M23" s="110">
        <v>0</v>
      </c>
      <c r="N23" s="109">
        <v>465.44339347180977</v>
      </c>
      <c r="O23" s="109"/>
      <c r="P23" s="110">
        <v>4534.4394000000002</v>
      </c>
      <c r="Q23" s="111">
        <v>-7.635603264095721</v>
      </c>
      <c r="R23" s="111">
        <v>4526.8037967359041</v>
      </c>
      <c r="S23" s="111"/>
      <c r="T23" s="111"/>
    </row>
    <row r="24" spans="1:20">
      <c r="A24" s="107" t="s">
        <v>41</v>
      </c>
      <c r="B24" s="108">
        <v>1.6446300000000001E-2</v>
      </c>
      <c r="C24" s="108">
        <v>1.6867199999999999E-2</v>
      </c>
      <c r="D24" s="109">
        <v>-280721.8947</v>
      </c>
      <c r="E24" s="109"/>
      <c r="F24" s="110">
        <v>4818.7659000000003</v>
      </c>
      <c r="G24" s="110">
        <v>34652.354100000004</v>
      </c>
      <c r="H24" s="110">
        <v>47365.344000000005</v>
      </c>
      <c r="I24" s="109">
        <v>6590.4521999999733</v>
      </c>
      <c r="J24" s="109"/>
      <c r="K24" s="110">
        <v>904.54650000000004</v>
      </c>
      <c r="L24" s="110">
        <v>10788.772800000001</v>
      </c>
      <c r="M24" s="110">
        <v>0</v>
      </c>
      <c r="N24" s="109">
        <v>3416.5988053412357</v>
      </c>
      <c r="O24" s="109"/>
      <c r="P24" s="110">
        <v>44701.043400000002</v>
      </c>
      <c r="Q24" s="111">
        <v>-2176.3535973293888</v>
      </c>
      <c r="R24" s="111">
        <v>42524.689802670611</v>
      </c>
      <c r="S24" s="111"/>
      <c r="T24" s="111"/>
    </row>
    <row r="25" spans="1:20">
      <c r="A25" s="107" t="s">
        <v>42</v>
      </c>
      <c r="B25" s="108">
        <v>8.7611000000000008E-3</v>
      </c>
      <c r="C25" s="108">
        <v>8.1905999999999993E-3</v>
      </c>
      <c r="D25" s="109">
        <v>-149543.21590000001</v>
      </c>
      <c r="E25" s="109"/>
      <c r="F25" s="110">
        <v>2567.0023000000001</v>
      </c>
      <c r="G25" s="110">
        <v>18459.637700000003</v>
      </c>
      <c r="H25" s="110">
        <v>25231.968000000001</v>
      </c>
      <c r="I25" s="109">
        <v>2076.8944700296765</v>
      </c>
      <c r="J25" s="109"/>
      <c r="K25" s="110">
        <v>481.86050000000006</v>
      </c>
      <c r="L25" s="110">
        <v>5747.2816000000003</v>
      </c>
      <c r="M25" s="110">
        <v>0</v>
      </c>
      <c r="N25" s="109">
        <v>9111.3500000000258</v>
      </c>
      <c r="O25" s="109"/>
      <c r="P25" s="110">
        <v>23812.669800000003</v>
      </c>
      <c r="Q25" s="111">
        <v>-4209.5681350148516</v>
      </c>
      <c r="R25" s="111">
        <v>19603.101664985152</v>
      </c>
      <c r="S25" s="111"/>
      <c r="T25" s="111"/>
    </row>
    <row r="26" spans="1:20">
      <c r="A26" s="107" t="s">
        <v>43</v>
      </c>
      <c r="B26" s="108">
        <v>3.6286999999999999E-3</v>
      </c>
      <c r="C26" s="108">
        <v>3.8235000000000001E-3</v>
      </c>
      <c r="D26" s="109">
        <v>-61938.280299999999</v>
      </c>
      <c r="E26" s="109"/>
      <c r="F26" s="110">
        <v>1063.2091</v>
      </c>
      <c r="G26" s="110">
        <v>7645.6709000000001</v>
      </c>
      <c r="H26" s="110">
        <v>10450.655999999999</v>
      </c>
      <c r="I26" s="109">
        <v>3050.178400000003</v>
      </c>
      <c r="J26" s="109"/>
      <c r="K26" s="110">
        <v>199.57849999999999</v>
      </c>
      <c r="L26" s="110">
        <v>2380.4272000000001</v>
      </c>
      <c r="M26" s="110">
        <v>0</v>
      </c>
      <c r="N26" s="109">
        <v>592.24476439169371</v>
      </c>
      <c r="O26" s="109"/>
      <c r="P26" s="110">
        <v>9862.8065999999999</v>
      </c>
      <c r="Q26" s="111">
        <v>-255.13481780415623</v>
      </c>
      <c r="R26" s="111">
        <v>9607.6717821958446</v>
      </c>
      <c r="S26" s="111"/>
      <c r="T26" s="111"/>
    </row>
    <row r="27" spans="1:20">
      <c r="A27" s="107" t="s">
        <v>44</v>
      </c>
      <c r="B27" s="108">
        <v>1.5244E-3</v>
      </c>
      <c r="C27" s="108">
        <v>1.5716E-3</v>
      </c>
      <c r="D27" s="109">
        <v>-26019.9836</v>
      </c>
      <c r="E27" s="109"/>
      <c r="F27" s="110">
        <v>446.64920000000001</v>
      </c>
      <c r="G27" s="110">
        <v>3211.9108000000001</v>
      </c>
      <c r="H27" s="110">
        <v>4390.2719999999999</v>
      </c>
      <c r="I27" s="109">
        <v>1161.6958566765609</v>
      </c>
      <c r="J27" s="109"/>
      <c r="K27" s="110">
        <v>83.841999999999999</v>
      </c>
      <c r="L27" s="110">
        <v>1000.0064</v>
      </c>
      <c r="M27" s="110">
        <v>0</v>
      </c>
      <c r="N27" s="109">
        <v>0</v>
      </c>
      <c r="O27" s="109"/>
      <c r="P27" s="110">
        <v>4143.3191999999999</v>
      </c>
      <c r="Q27" s="111">
        <v>805.65692166172164</v>
      </c>
      <c r="R27" s="111">
        <v>4948.9761216617217</v>
      </c>
      <c r="S27" s="111"/>
      <c r="T27" s="111"/>
    </row>
    <row r="28" spans="1:20">
      <c r="A28" s="107" t="s">
        <v>45</v>
      </c>
      <c r="B28" s="108">
        <v>1.5047999999999999E-3</v>
      </c>
      <c r="C28" s="108">
        <v>1.5135000000000001E-3</v>
      </c>
      <c r="D28" s="109">
        <v>-25685.431199999999</v>
      </c>
      <c r="E28" s="109"/>
      <c r="F28" s="110">
        <v>440.90639999999996</v>
      </c>
      <c r="G28" s="110">
        <v>3170.6135999999997</v>
      </c>
      <c r="H28" s="110">
        <v>4333.8239999999996</v>
      </c>
      <c r="I28" s="109">
        <v>1082.4103801186934</v>
      </c>
      <c r="J28" s="109"/>
      <c r="K28" s="110">
        <v>82.763999999999996</v>
      </c>
      <c r="L28" s="110">
        <v>987.14879999999994</v>
      </c>
      <c r="M28" s="110">
        <v>0</v>
      </c>
      <c r="N28" s="109">
        <v>0</v>
      </c>
      <c r="O28" s="109"/>
      <c r="P28" s="110">
        <v>4090.0463999999997</v>
      </c>
      <c r="Q28" s="111">
        <v>1607.3887599406505</v>
      </c>
      <c r="R28" s="111">
        <v>5697.43515994065</v>
      </c>
      <c r="S28" s="111"/>
      <c r="T28" s="111"/>
    </row>
    <row r="29" spans="1:20">
      <c r="A29" s="107" t="s">
        <v>46</v>
      </c>
      <c r="B29" s="108">
        <v>7.0412000000000001E-3</v>
      </c>
      <c r="C29" s="108">
        <v>6.5862000000000004E-3</v>
      </c>
      <c r="D29" s="109">
        <v>-120186.24280000001</v>
      </c>
      <c r="E29" s="109"/>
      <c r="F29" s="110">
        <v>2063.0716000000002</v>
      </c>
      <c r="G29" s="110">
        <v>14835.8084</v>
      </c>
      <c r="H29" s="110">
        <v>20278.655999999999</v>
      </c>
      <c r="I29" s="109">
        <v>1147.9633275964302</v>
      </c>
      <c r="J29" s="109"/>
      <c r="K29" s="110">
        <v>387.26600000000002</v>
      </c>
      <c r="L29" s="110">
        <v>4619.0272000000004</v>
      </c>
      <c r="M29" s="110">
        <v>0</v>
      </c>
      <c r="N29" s="109">
        <v>7561.939399999992</v>
      </c>
      <c r="O29" s="109"/>
      <c r="P29" s="110">
        <v>19137.981599999999</v>
      </c>
      <c r="Q29" s="111">
        <v>-5309.212563798219</v>
      </c>
      <c r="R29" s="111">
        <v>13828.76903620178</v>
      </c>
      <c r="S29" s="111"/>
      <c r="T29" s="111"/>
    </row>
    <row r="30" spans="1:20">
      <c r="A30" s="107" t="s">
        <v>47</v>
      </c>
      <c r="B30" s="108">
        <v>4.2263999999999999E-3</v>
      </c>
      <c r="C30" s="108">
        <v>4.1635999999999999E-3</v>
      </c>
      <c r="D30" s="109">
        <v>-72140.421600000001</v>
      </c>
      <c r="E30" s="109"/>
      <c r="F30" s="110">
        <v>1238.3352</v>
      </c>
      <c r="G30" s="110">
        <v>8905.0247999999992</v>
      </c>
      <c r="H30" s="110">
        <v>12172.031999999999</v>
      </c>
      <c r="I30" s="109">
        <v>3547.8924940652846</v>
      </c>
      <c r="J30" s="109"/>
      <c r="K30" s="110">
        <v>232.452</v>
      </c>
      <c r="L30" s="110">
        <v>2772.5183999999999</v>
      </c>
      <c r="M30" s="110">
        <v>0</v>
      </c>
      <c r="N30" s="109">
        <v>983.32240000000036</v>
      </c>
      <c r="O30" s="109"/>
      <c r="P30" s="110">
        <v>11487.3552</v>
      </c>
      <c r="Q30" s="111">
        <v>786.66280296735931</v>
      </c>
      <c r="R30" s="111">
        <v>12274.018002967359</v>
      </c>
      <c r="S30" s="111"/>
      <c r="T30" s="111"/>
    </row>
    <row r="31" spans="1:20">
      <c r="A31" s="107" t="s">
        <v>48</v>
      </c>
      <c r="B31" s="108">
        <v>1.1783800000000001E-2</v>
      </c>
      <c r="C31" s="108">
        <v>1.21683E-2</v>
      </c>
      <c r="D31" s="109">
        <v>-201137.68220000001</v>
      </c>
      <c r="E31" s="109"/>
      <c r="F31" s="110">
        <v>3452.6534000000001</v>
      </c>
      <c r="G31" s="110">
        <v>24828.4666</v>
      </c>
      <c r="H31" s="110">
        <v>33937.344000000005</v>
      </c>
      <c r="I31" s="109">
        <v>6020.500999999992</v>
      </c>
      <c r="J31" s="109"/>
      <c r="K31" s="110">
        <v>648.10900000000004</v>
      </c>
      <c r="L31" s="110">
        <v>7730.1728000000003</v>
      </c>
      <c r="M31" s="110">
        <v>0</v>
      </c>
      <c r="N31" s="109">
        <v>10319.285924035614</v>
      </c>
      <c r="O31" s="109"/>
      <c r="P31" s="110">
        <v>32028.368400000003</v>
      </c>
      <c r="Q31" s="111">
        <v>-4543.8181379822036</v>
      </c>
      <c r="R31" s="111">
        <v>27484.550262017801</v>
      </c>
      <c r="S31" s="111"/>
      <c r="T31" s="111"/>
    </row>
    <row r="32" spans="1:20">
      <c r="A32" s="107" t="s">
        <v>49</v>
      </c>
      <c r="B32" s="108">
        <v>3.2709700000000001E-2</v>
      </c>
      <c r="C32" s="108">
        <v>3.3197299999999999E-2</v>
      </c>
      <c r="D32" s="109">
        <v>-558321.86930000002</v>
      </c>
      <c r="E32" s="109"/>
      <c r="F32" s="110">
        <v>9583.9421000000002</v>
      </c>
      <c r="G32" s="110">
        <v>68919.337899999999</v>
      </c>
      <c r="H32" s="110">
        <v>94203.936000000002</v>
      </c>
      <c r="I32" s="109">
        <v>21749.803025519359</v>
      </c>
      <c r="J32" s="109"/>
      <c r="K32" s="110">
        <v>1799.0335</v>
      </c>
      <c r="L32" s="110">
        <v>21457.563200000001</v>
      </c>
      <c r="M32" s="110">
        <v>0</v>
      </c>
      <c r="N32" s="109">
        <v>0</v>
      </c>
      <c r="O32" s="109"/>
      <c r="P32" s="110">
        <v>88904.964600000007</v>
      </c>
      <c r="Q32" s="111">
        <v>17502.074287240408</v>
      </c>
      <c r="R32" s="111">
        <v>106407.03888724041</v>
      </c>
      <c r="S32" s="111"/>
      <c r="T32" s="111"/>
    </row>
    <row r="33" spans="1:20">
      <c r="A33" s="107" t="s">
        <v>50</v>
      </c>
      <c r="B33" s="108">
        <v>3.9345999999999999E-3</v>
      </c>
      <c r="C33" s="108">
        <v>4.1034000000000001E-3</v>
      </c>
      <c r="D33" s="109">
        <v>-67159.687399999995</v>
      </c>
      <c r="E33" s="109"/>
      <c r="F33" s="110">
        <v>1152.8378</v>
      </c>
      <c r="G33" s="110">
        <v>8290.2021999999997</v>
      </c>
      <c r="H33" s="110">
        <v>11331.647999999999</v>
      </c>
      <c r="I33" s="109">
        <v>3941.1248192878329</v>
      </c>
      <c r="J33" s="109"/>
      <c r="K33" s="110">
        <v>216.40299999999999</v>
      </c>
      <c r="L33" s="110">
        <v>2581.0976000000001</v>
      </c>
      <c r="M33" s="110">
        <v>0</v>
      </c>
      <c r="N33" s="109">
        <v>0</v>
      </c>
      <c r="O33" s="109"/>
      <c r="P33" s="110">
        <v>10694.2428</v>
      </c>
      <c r="Q33" s="111">
        <v>2925.2134403560781</v>
      </c>
      <c r="R33" s="111">
        <v>13619.456240356078</v>
      </c>
      <c r="S33" s="111"/>
      <c r="T33" s="111"/>
    </row>
    <row r="34" spans="1:20">
      <c r="A34" s="107" t="s">
        <v>51</v>
      </c>
      <c r="B34" s="108">
        <v>8.9502999999999996E-3</v>
      </c>
      <c r="C34" s="108">
        <v>9.5162000000000007E-3</v>
      </c>
      <c r="D34" s="109">
        <v>-152772.67069999999</v>
      </c>
      <c r="E34" s="109"/>
      <c r="F34" s="110">
        <v>2622.4378999999999</v>
      </c>
      <c r="G34" s="110">
        <v>18858.2821</v>
      </c>
      <c r="H34" s="110">
        <v>25776.863999999998</v>
      </c>
      <c r="I34" s="109">
        <v>9255.6094000000121</v>
      </c>
      <c r="J34" s="109"/>
      <c r="K34" s="110">
        <v>492.26649999999995</v>
      </c>
      <c r="L34" s="110">
        <v>5871.3967999999995</v>
      </c>
      <c r="M34" s="110">
        <v>0</v>
      </c>
      <c r="N34" s="109">
        <v>3900.5329759643942</v>
      </c>
      <c r="O34" s="109"/>
      <c r="P34" s="110">
        <v>24326.915399999998</v>
      </c>
      <c r="Q34" s="111">
        <v>3832.6627379821934</v>
      </c>
      <c r="R34" s="111">
        <v>28159.578137982193</v>
      </c>
      <c r="S34" s="111"/>
      <c r="T34" s="111"/>
    </row>
    <row r="35" spans="1:20">
      <c r="A35" s="107" t="s">
        <v>52</v>
      </c>
      <c r="B35" s="108">
        <v>1.55941E-2</v>
      </c>
      <c r="C35" s="108">
        <v>1.08719E-2</v>
      </c>
      <c r="D35" s="109">
        <v>-266175.69289999997</v>
      </c>
      <c r="E35" s="109"/>
      <c r="F35" s="110">
        <v>4569.0712999999996</v>
      </c>
      <c r="G35" s="110">
        <v>32856.768700000001</v>
      </c>
      <c r="H35" s="110">
        <v>44911.008000000002</v>
      </c>
      <c r="I35" s="109">
        <v>20126.188471513342</v>
      </c>
      <c r="J35" s="109"/>
      <c r="K35" s="110">
        <v>857.67549999999994</v>
      </c>
      <c r="L35" s="110">
        <v>10229.729600000001</v>
      </c>
      <c r="M35" s="110">
        <v>0</v>
      </c>
      <c r="N35" s="109">
        <v>73940.20759999998</v>
      </c>
      <c r="O35" s="109"/>
      <c r="P35" s="110">
        <v>42384.763800000001</v>
      </c>
      <c r="Q35" s="111">
        <v>-16019.771185756668</v>
      </c>
      <c r="R35" s="111">
        <v>26364.992614243332</v>
      </c>
      <c r="S35" s="111"/>
      <c r="T35" s="111"/>
    </row>
    <row r="36" spans="1:20">
      <c r="A36" s="107" t="s">
        <v>53</v>
      </c>
      <c r="B36" s="108">
        <v>4.2516000000000003E-3</v>
      </c>
      <c r="C36" s="108">
        <v>4.0918999999999999E-3</v>
      </c>
      <c r="D36" s="109">
        <v>-72570.560400000002</v>
      </c>
      <c r="E36" s="109"/>
      <c r="F36" s="110">
        <v>1245.7188000000001</v>
      </c>
      <c r="G36" s="110">
        <v>8958.1212000000014</v>
      </c>
      <c r="H36" s="110">
        <v>12244.608</v>
      </c>
      <c r="I36" s="109">
        <v>1077.5601252225515</v>
      </c>
      <c r="J36" s="109"/>
      <c r="K36" s="110">
        <v>233.83800000000002</v>
      </c>
      <c r="L36" s="110">
        <v>2789.0496000000003</v>
      </c>
      <c r="M36" s="110">
        <v>0</v>
      </c>
      <c r="N36" s="109">
        <v>2788.5376000000001</v>
      </c>
      <c r="O36" s="109"/>
      <c r="P36" s="110">
        <v>11555.848800000002</v>
      </c>
      <c r="Q36" s="111">
        <v>-2039.1260626112776</v>
      </c>
      <c r="R36" s="111">
        <v>9516.7227373887235</v>
      </c>
      <c r="S36" s="111"/>
      <c r="T36" s="111"/>
    </row>
    <row r="37" spans="1:20">
      <c r="A37" s="107" t="s">
        <v>54</v>
      </c>
      <c r="B37" s="108">
        <v>3.9173999999999997E-3</v>
      </c>
      <c r="C37" s="108">
        <v>4.2513000000000004E-3</v>
      </c>
      <c r="D37" s="109">
        <v>-66866.100599999991</v>
      </c>
      <c r="E37" s="109"/>
      <c r="F37" s="110">
        <v>1147.7982</v>
      </c>
      <c r="G37" s="110">
        <v>8253.9617999999991</v>
      </c>
      <c r="H37" s="110">
        <v>11282.111999999999</v>
      </c>
      <c r="I37" s="109">
        <v>5228.2062000000151</v>
      </c>
      <c r="J37" s="109"/>
      <c r="K37" s="110">
        <v>215.45699999999999</v>
      </c>
      <c r="L37" s="110">
        <v>2569.8143999999998</v>
      </c>
      <c r="M37" s="110">
        <v>0</v>
      </c>
      <c r="N37" s="109">
        <v>924.60767507419632</v>
      </c>
      <c r="O37" s="109"/>
      <c r="P37" s="110">
        <v>10647.493199999999</v>
      </c>
      <c r="Q37" s="111">
        <v>1501.585687537091</v>
      </c>
      <c r="R37" s="111">
        <v>12149.078887537089</v>
      </c>
      <c r="S37" s="111"/>
      <c r="T37" s="111"/>
    </row>
    <row r="38" spans="1:20">
      <c r="A38" s="107" t="s">
        <v>55</v>
      </c>
      <c r="B38" s="108">
        <v>3.13446E-2</v>
      </c>
      <c r="C38" s="108">
        <v>3.1125E-2</v>
      </c>
      <c r="D38" s="109">
        <v>-535020.97739999997</v>
      </c>
      <c r="E38" s="109"/>
      <c r="F38" s="110">
        <v>9183.9678000000004</v>
      </c>
      <c r="G38" s="110">
        <v>66043.072199999995</v>
      </c>
      <c r="H38" s="110">
        <v>90272.448000000004</v>
      </c>
      <c r="I38" s="109">
        <v>0</v>
      </c>
      <c r="J38" s="109"/>
      <c r="K38" s="110">
        <v>1723.953</v>
      </c>
      <c r="L38" s="110">
        <v>20562.0576</v>
      </c>
      <c r="M38" s="110">
        <v>0</v>
      </c>
      <c r="N38" s="109">
        <v>14736.187413946602</v>
      </c>
      <c r="O38" s="109"/>
      <c r="P38" s="110">
        <v>85194.622799999997</v>
      </c>
      <c r="Q38" s="111">
        <v>-18706.704943026718</v>
      </c>
      <c r="R38" s="111">
        <v>66487.917856973276</v>
      </c>
      <c r="S38" s="111"/>
      <c r="T38" s="111"/>
    </row>
    <row r="39" spans="1:20">
      <c r="A39" s="107" t="s">
        <v>56</v>
      </c>
      <c r="B39" s="108">
        <v>3.1862000000000001E-3</v>
      </c>
      <c r="C39" s="108">
        <v>3.4244000000000002E-3</v>
      </c>
      <c r="D39" s="109">
        <v>-54385.247800000005</v>
      </c>
      <c r="E39" s="109"/>
      <c r="F39" s="110">
        <v>933.5566</v>
      </c>
      <c r="G39" s="110">
        <v>6713.3234000000002</v>
      </c>
      <c r="H39" s="110">
        <v>9176.2560000000012</v>
      </c>
      <c r="I39" s="109">
        <v>4993.0819537092066</v>
      </c>
      <c r="J39" s="109"/>
      <c r="K39" s="110">
        <v>175.24100000000001</v>
      </c>
      <c r="L39" s="110">
        <v>2090.1471999999999</v>
      </c>
      <c r="M39" s="110">
        <v>0</v>
      </c>
      <c r="N39" s="109">
        <v>99.539999999999793</v>
      </c>
      <c r="O39" s="109"/>
      <c r="P39" s="110">
        <v>8660.0915999999997</v>
      </c>
      <c r="Q39" s="111">
        <v>2101.1184231454072</v>
      </c>
      <c r="R39" s="111">
        <v>10761.210023145406</v>
      </c>
      <c r="S39" s="111"/>
      <c r="T39" s="111"/>
    </row>
    <row r="40" spans="1:20">
      <c r="A40" s="107" t="s">
        <v>57</v>
      </c>
      <c r="B40" s="108">
        <v>3.9621999999999997E-2</v>
      </c>
      <c r="C40" s="108">
        <v>3.9605899999999999E-2</v>
      </c>
      <c r="D40" s="109">
        <v>-676307.91799999995</v>
      </c>
      <c r="E40" s="109"/>
      <c r="F40" s="110">
        <v>11609.245999999999</v>
      </c>
      <c r="G40" s="110">
        <v>83483.553999999989</v>
      </c>
      <c r="H40" s="110">
        <v>114111.35999999999</v>
      </c>
      <c r="I40" s="109">
        <v>0</v>
      </c>
      <c r="J40" s="109"/>
      <c r="K40" s="110">
        <v>2179.21</v>
      </c>
      <c r="L40" s="110">
        <v>25992.031999999999</v>
      </c>
      <c r="M40" s="110">
        <v>0</v>
      </c>
      <c r="N40" s="109">
        <v>4228.3717724034932</v>
      </c>
      <c r="O40" s="109"/>
      <c r="P40" s="110">
        <v>107692.59599999999</v>
      </c>
      <c r="Q40" s="111">
        <v>-7576.8174637982047</v>
      </c>
      <c r="R40" s="111">
        <v>100115.77853620179</v>
      </c>
      <c r="S40" s="111"/>
      <c r="T40" s="111"/>
    </row>
    <row r="41" spans="1:20">
      <c r="A41" s="107" t="s">
        <v>58</v>
      </c>
      <c r="B41" s="108">
        <v>6.2922000000000004E-3</v>
      </c>
      <c r="C41" s="108">
        <v>5.6988999999999998E-3</v>
      </c>
      <c r="D41" s="109">
        <v>-107401.56180000001</v>
      </c>
      <c r="E41" s="109"/>
      <c r="F41" s="110">
        <v>1843.6146000000001</v>
      </c>
      <c r="G41" s="110">
        <v>13257.665400000002</v>
      </c>
      <c r="H41" s="110">
        <v>18121.536</v>
      </c>
      <c r="I41" s="109">
        <v>0</v>
      </c>
      <c r="J41" s="109"/>
      <c r="K41" s="110">
        <v>346.07100000000003</v>
      </c>
      <c r="L41" s="110">
        <v>4127.6832000000004</v>
      </c>
      <c r="M41" s="110">
        <v>0</v>
      </c>
      <c r="N41" s="109">
        <v>13571.922208902086</v>
      </c>
      <c r="O41" s="109"/>
      <c r="P41" s="110">
        <v>17102.1996</v>
      </c>
      <c r="Q41" s="111">
        <v>-8318.7431955489592</v>
      </c>
      <c r="R41" s="111">
        <v>8783.4564044510407</v>
      </c>
      <c r="S41" s="111"/>
      <c r="T41" s="111"/>
    </row>
    <row r="42" spans="1:20">
      <c r="A42" s="107" t="s">
        <v>59</v>
      </c>
      <c r="B42" s="108">
        <v>8.5229999999999993E-3</v>
      </c>
      <c r="C42" s="108">
        <v>1.13299E-2</v>
      </c>
      <c r="D42" s="109">
        <v>-145479.087</v>
      </c>
      <c r="E42" s="109"/>
      <c r="F42" s="110">
        <v>2497.2389999999996</v>
      </c>
      <c r="G42" s="110">
        <v>17957.960999999999</v>
      </c>
      <c r="H42" s="110">
        <v>24546.239999999998</v>
      </c>
      <c r="I42" s="109">
        <v>65478.372754302698</v>
      </c>
      <c r="J42" s="109"/>
      <c r="K42" s="110">
        <v>468.76499999999999</v>
      </c>
      <c r="L42" s="110">
        <v>5591.0879999999997</v>
      </c>
      <c r="M42" s="110">
        <v>0</v>
      </c>
      <c r="N42" s="109">
        <v>0</v>
      </c>
      <c r="O42" s="109"/>
      <c r="P42" s="110">
        <v>23165.513999999999</v>
      </c>
      <c r="Q42" s="111">
        <v>42234.716022848675</v>
      </c>
      <c r="R42" s="111">
        <v>65400.230022848671</v>
      </c>
      <c r="S42" s="111"/>
      <c r="T42" s="111"/>
    </row>
    <row r="43" spans="1:20">
      <c r="A43" s="107" t="s">
        <v>60</v>
      </c>
      <c r="B43" s="108">
        <v>8.7089999999999997E-4</v>
      </c>
      <c r="C43" s="108">
        <v>9.5730000000000001E-4</v>
      </c>
      <c r="D43" s="109">
        <v>-14865.392099999999</v>
      </c>
      <c r="E43" s="109"/>
      <c r="F43" s="110">
        <v>255.1737</v>
      </c>
      <c r="G43" s="110">
        <v>1834.9863</v>
      </c>
      <c r="H43" s="110">
        <v>2508.192</v>
      </c>
      <c r="I43" s="109">
        <v>1430.9190000000012</v>
      </c>
      <c r="J43" s="109"/>
      <c r="K43" s="110">
        <v>47.899499999999996</v>
      </c>
      <c r="L43" s="110">
        <v>571.31039999999996</v>
      </c>
      <c r="M43" s="110">
        <v>0</v>
      </c>
      <c r="N43" s="109">
        <v>140.80640474777491</v>
      </c>
      <c r="O43" s="109"/>
      <c r="P43" s="110">
        <v>2367.1061999999997</v>
      </c>
      <c r="Q43" s="111">
        <v>902.38620237388795</v>
      </c>
      <c r="R43" s="111">
        <v>3269.4924023738877</v>
      </c>
      <c r="S43" s="111"/>
      <c r="T43" s="111"/>
    </row>
    <row r="44" spans="1:20">
      <c r="A44" s="107" t="s">
        <v>61</v>
      </c>
      <c r="B44" s="108">
        <v>6.9390000000000001E-4</v>
      </c>
      <c r="C44" s="108">
        <v>6.8349999999999997E-4</v>
      </c>
      <c r="D44" s="109">
        <v>-11844.179099999999</v>
      </c>
      <c r="E44" s="109"/>
      <c r="F44" s="110">
        <v>203.31270000000001</v>
      </c>
      <c r="G44" s="110">
        <v>1462.0473</v>
      </c>
      <c r="H44" s="110">
        <v>1998.432</v>
      </c>
      <c r="I44" s="109">
        <v>59.155199999999944</v>
      </c>
      <c r="J44" s="109"/>
      <c r="K44" s="110">
        <v>38.164500000000004</v>
      </c>
      <c r="L44" s="110">
        <v>455.19839999999999</v>
      </c>
      <c r="M44" s="110">
        <v>0</v>
      </c>
      <c r="N44" s="109">
        <v>680.11117299703221</v>
      </c>
      <c r="O44" s="109"/>
      <c r="P44" s="110">
        <v>1886.0201999999999</v>
      </c>
      <c r="Q44" s="111">
        <v>-167.61346350148398</v>
      </c>
      <c r="R44" s="111">
        <v>1718.406736498516</v>
      </c>
      <c r="S44" s="111"/>
      <c r="T44" s="111"/>
    </row>
    <row r="45" spans="1:20">
      <c r="A45" s="107" t="s">
        <v>62</v>
      </c>
      <c r="B45" s="108">
        <v>4.8060000000000004E-3</v>
      </c>
      <c r="C45" s="108">
        <v>4.3911999999999996E-3</v>
      </c>
      <c r="D45" s="109">
        <v>-82033.614000000001</v>
      </c>
      <c r="E45" s="109"/>
      <c r="F45" s="110">
        <v>1408.1580000000001</v>
      </c>
      <c r="G45" s="110">
        <v>10126.242</v>
      </c>
      <c r="H45" s="110">
        <v>13841.28</v>
      </c>
      <c r="I45" s="109">
        <v>1903.8199308605435</v>
      </c>
      <c r="J45" s="109"/>
      <c r="K45" s="110">
        <v>264.33000000000004</v>
      </c>
      <c r="L45" s="110">
        <v>3152.7360000000003</v>
      </c>
      <c r="M45" s="110">
        <v>0</v>
      </c>
      <c r="N45" s="109">
        <v>6512.8556000000117</v>
      </c>
      <c r="O45" s="109"/>
      <c r="P45" s="110">
        <v>13062.708000000001</v>
      </c>
      <c r="Q45" s="111">
        <v>-2352.4056154302707</v>
      </c>
      <c r="R45" s="111">
        <v>10710.30238456973</v>
      </c>
      <c r="S45" s="111"/>
      <c r="T45" s="111"/>
    </row>
    <row r="46" spans="1:20">
      <c r="A46" s="107" t="s">
        <v>63</v>
      </c>
      <c r="B46" s="108">
        <v>1.1391999999999999E-3</v>
      </c>
      <c r="C46" s="108">
        <v>1.2329000000000001E-3</v>
      </c>
      <c r="D46" s="109">
        <v>-19445.004799999999</v>
      </c>
      <c r="E46" s="109"/>
      <c r="F46" s="110">
        <v>333.78559999999999</v>
      </c>
      <c r="G46" s="110">
        <v>2400.2943999999998</v>
      </c>
      <c r="H46" s="110">
        <v>3280.8959999999997</v>
      </c>
      <c r="I46" s="109">
        <v>1543.3738000000042</v>
      </c>
      <c r="J46" s="109"/>
      <c r="K46" s="110">
        <v>62.655999999999999</v>
      </c>
      <c r="L46" s="110">
        <v>747.3152</v>
      </c>
      <c r="M46" s="110">
        <v>0</v>
      </c>
      <c r="N46" s="109">
        <v>897.64083026706328</v>
      </c>
      <c r="O46" s="109"/>
      <c r="P46" s="110">
        <v>3096.3455999999996</v>
      </c>
      <c r="Q46" s="111">
        <v>166.2610151335324</v>
      </c>
      <c r="R46" s="111">
        <v>3262.6066151335322</v>
      </c>
      <c r="S46" s="111"/>
      <c r="T46" s="111"/>
    </row>
    <row r="47" spans="1:20">
      <c r="A47" s="107" t="s">
        <v>64</v>
      </c>
      <c r="B47" s="108">
        <v>4.39079E-2</v>
      </c>
      <c r="C47" s="108">
        <v>4.39733E-2</v>
      </c>
      <c r="D47" s="109">
        <v>-749463.94510000001</v>
      </c>
      <c r="E47" s="109"/>
      <c r="F47" s="110">
        <v>12865.0147</v>
      </c>
      <c r="G47" s="110">
        <v>92513.945299999992</v>
      </c>
      <c r="H47" s="110">
        <v>126454.75199999999</v>
      </c>
      <c r="I47" s="109">
        <v>1024.0332000000005</v>
      </c>
      <c r="J47" s="109"/>
      <c r="K47" s="110">
        <v>2414.9344999999998</v>
      </c>
      <c r="L47" s="110">
        <v>28803.582399999999</v>
      </c>
      <c r="M47" s="110">
        <v>0</v>
      </c>
      <c r="N47" s="109">
        <v>3941.9584145400572</v>
      </c>
      <c r="O47" s="109"/>
      <c r="P47" s="110">
        <v>119341.6722</v>
      </c>
      <c r="Q47" s="111">
        <v>-6232.832242729959</v>
      </c>
      <c r="R47" s="111">
        <v>113108.83995727004</v>
      </c>
      <c r="S47" s="111"/>
      <c r="T47" s="111"/>
    </row>
    <row r="48" spans="1:20">
      <c r="A48" s="107" t="s">
        <v>65</v>
      </c>
      <c r="B48" s="108">
        <v>4.2783999999999999E-3</v>
      </c>
      <c r="C48" s="108">
        <v>4.2215000000000004E-3</v>
      </c>
      <c r="D48" s="109">
        <v>-73028.009600000005</v>
      </c>
      <c r="E48" s="109"/>
      <c r="F48" s="110">
        <v>1253.5711999999999</v>
      </c>
      <c r="G48" s="110">
        <v>9014.5887999999995</v>
      </c>
      <c r="H48" s="110">
        <v>12321.791999999999</v>
      </c>
      <c r="I48" s="109">
        <v>1664.2534783382735</v>
      </c>
      <c r="J48" s="109"/>
      <c r="K48" s="110">
        <v>235.31199999999998</v>
      </c>
      <c r="L48" s="110">
        <v>2806.6304</v>
      </c>
      <c r="M48" s="110">
        <v>0</v>
      </c>
      <c r="N48" s="109">
        <v>1040.6767999999993</v>
      </c>
      <c r="O48" s="109"/>
      <c r="P48" s="110">
        <v>11628.691199999999</v>
      </c>
      <c r="Q48" s="111">
        <v>-336.56953916914335</v>
      </c>
      <c r="R48" s="111">
        <v>11292.121660830857</v>
      </c>
      <c r="S48" s="111"/>
      <c r="T48" s="111"/>
    </row>
    <row r="49" spans="1:20">
      <c r="A49" s="107" t="s">
        <v>66</v>
      </c>
      <c r="B49" s="108">
        <v>1.24961E-2</v>
      </c>
      <c r="C49" s="108">
        <v>1.2143599999999999E-2</v>
      </c>
      <c r="D49" s="109">
        <v>-213295.93090000001</v>
      </c>
      <c r="E49" s="109"/>
      <c r="F49" s="110">
        <v>3661.3572999999997</v>
      </c>
      <c r="G49" s="110">
        <v>26329.2827</v>
      </c>
      <c r="H49" s="110">
        <v>35988.767999999996</v>
      </c>
      <c r="I49" s="109">
        <v>3138.8094391691375</v>
      </c>
      <c r="J49" s="109"/>
      <c r="K49" s="110">
        <v>687.28549999999996</v>
      </c>
      <c r="L49" s="110">
        <v>8197.4416000000001</v>
      </c>
      <c r="M49" s="110">
        <v>0</v>
      </c>
      <c r="N49" s="109">
        <v>5923.8617999999942</v>
      </c>
      <c r="O49" s="109"/>
      <c r="P49" s="110">
        <v>33964.399799999999</v>
      </c>
      <c r="Q49" s="111">
        <v>-1685.9047195845624</v>
      </c>
      <c r="R49" s="111">
        <v>32278.495080415436</v>
      </c>
      <c r="S49" s="111"/>
      <c r="T49" s="111"/>
    </row>
    <row r="50" spans="1:20">
      <c r="A50" s="107" t="s">
        <v>23</v>
      </c>
      <c r="B50" s="108">
        <v>7.6893999999999999E-3</v>
      </c>
      <c r="C50" s="108">
        <v>7.4390999999999997E-3</v>
      </c>
      <c r="D50" s="109">
        <v>-131250.36859999999</v>
      </c>
      <c r="E50" s="109"/>
      <c r="F50" s="110">
        <v>2252.9942000000001</v>
      </c>
      <c r="G50" s="110">
        <v>16201.5658</v>
      </c>
      <c r="H50" s="110">
        <v>22145.471999999998</v>
      </c>
      <c r="I50" s="109">
        <v>1240.8564418397618</v>
      </c>
      <c r="J50" s="109"/>
      <c r="K50" s="110">
        <v>422.91699999999997</v>
      </c>
      <c r="L50" s="110">
        <v>5044.2464</v>
      </c>
      <c r="M50" s="110">
        <v>0</v>
      </c>
      <c r="N50" s="109">
        <v>4630.339599999993</v>
      </c>
      <c r="O50" s="109"/>
      <c r="P50" s="110">
        <v>20899.789199999999</v>
      </c>
      <c r="Q50" s="111">
        <v>-4510.9750709198788</v>
      </c>
      <c r="R50" s="111">
        <v>16388.814129080121</v>
      </c>
      <c r="S50" s="111"/>
      <c r="T50" s="111"/>
    </row>
    <row r="51" spans="1:20">
      <c r="A51" s="107" t="s">
        <v>67</v>
      </c>
      <c r="B51" s="108">
        <v>1.42083E-2</v>
      </c>
      <c r="C51" s="108">
        <v>1.4215500000000001E-2</v>
      </c>
      <c r="D51" s="109">
        <v>-242521.47270000001</v>
      </c>
      <c r="E51" s="109"/>
      <c r="F51" s="110">
        <v>4163.0319</v>
      </c>
      <c r="G51" s="110">
        <v>29936.8881</v>
      </c>
      <c r="H51" s="110">
        <v>40919.904000000002</v>
      </c>
      <c r="I51" s="109">
        <v>112.73759999999554</v>
      </c>
      <c r="J51" s="109"/>
      <c r="K51" s="110">
        <v>781.45650000000001</v>
      </c>
      <c r="L51" s="110">
        <v>9320.6448</v>
      </c>
      <c r="M51" s="110">
        <v>0</v>
      </c>
      <c r="N51" s="109">
        <v>6195.3492534124634</v>
      </c>
      <c r="O51" s="109"/>
      <c r="P51" s="110">
        <v>38618.159399999997</v>
      </c>
      <c r="Q51" s="111">
        <v>-8141.6681732937805</v>
      </c>
      <c r="R51" s="111">
        <v>30476.491226706217</v>
      </c>
      <c r="S51" s="111"/>
      <c r="T51" s="111"/>
    </row>
    <row r="52" spans="1:20">
      <c r="A52" s="107" t="s">
        <v>68</v>
      </c>
      <c r="B52" s="108">
        <v>1.7851E-3</v>
      </c>
      <c r="C52" s="108">
        <v>1.8568E-3</v>
      </c>
      <c r="D52" s="109">
        <v>-30469.871899999998</v>
      </c>
      <c r="E52" s="109"/>
      <c r="F52" s="110">
        <v>523.03430000000003</v>
      </c>
      <c r="G52" s="110">
        <v>3761.2057</v>
      </c>
      <c r="H52" s="110">
        <v>5141.0879999999997</v>
      </c>
      <c r="I52" s="109">
        <v>1253.6894237388706</v>
      </c>
      <c r="J52" s="109"/>
      <c r="K52" s="110">
        <v>98.180499999999995</v>
      </c>
      <c r="L52" s="110">
        <v>1171.0255999999999</v>
      </c>
      <c r="M52" s="110">
        <v>0</v>
      </c>
      <c r="N52" s="109">
        <v>0</v>
      </c>
      <c r="O52" s="109"/>
      <c r="P52" s="110">
        <v>4851.9017999999996</v>
      </c>
      <c r="Q52" s="111">
        <v>909.32628813056169</v>
      </c>
      <c r="R52" s="111">
        <v>5761.2280881305614</v>
      </c>
      <c r="S52" s="111"/>
      <c r="T52" s="111"/>
    </row>
    <row r="53" spans="1:20">
      <c r="A53" s="107" t="s">
        <v>69</v>
      </c>
      <c r="B53" s="108">
        <v>4.4527000000000004E-3</v>
      </c>
      <c r="C53" s="108">
        <v>5.0083999999999997E-3</v>
      </c>
      <c r="D53" s="109">
        <v>-76003.136300000013</v>
      </c>
      <c r="E53" s="109"/>
      <c r="F53" s="110">
        <v>1304.6411000000001</v>
      </c>
      <c r="G53" s="110">
        <v>9381.8389000000006</v>
      </c>
      <c r="H53" s="110">
        <v>12823.776000000002</v>
      </c>
      <c r="I53" s="109">
        <v>9101.1591999999837</v>
      </c>
      <c r="J53" s="109"/>
      <c r="K53" s="110">
        <v>244.89850000000001</v>
      </c>
      <c r="L53" s="110">
        <v>2920.9712000000004</v>
      </c>
      <c r="M53" s="110">
        <v>0</v>
      </c>
      <c r="N53" s="109">
        <v>2483.6685281899099</v>
      </c>
      <c r="O53" s="109"/>
      <c r="P53" s="110">
        <v>12102.438600000001</v>
      </c>
      <c r="Q53" s="111">
        <v>4676.5215640949446</v>
      </c>
      <c r="R53" s="111">
        <v>16778.960164094948</v>
      </c>
      <c r="S53" s="111"/>
      <c r="T53" s="111"/>
    </row>
    <row r="54" spans="1:20">
      <c r="A54" s="107" t="s">
        <v>70</v>
      </c>
      <c r="B54" s="108">
        <v>4.8450000000000001E-4</v>
      </c>
      <c r="C54" s="108">
        <v>4.6650000000000001E-4</v>
      </c>
      <c r="D54" s="109">
        <v>-8269.9305000000004</v>
      </c>
      <c r="E54" s="109"/>
      <c r="F54" s="110">
        <v>141.95850000000002</v>
      </c>
      <c r="G54" s="110">
        <v>1020.8415</v>
      </c>
      <c r="H54" s="110">
        <v>1395.3600000000001</v>
      </c>
      <c r="I54" s="109">
        <v>0</v>
      </c>
      <c r="J54" s="109"/>
      <c r="K54" s="110">
        <v>26.647500000000001</v>
      </c>
      <c r="L54" s="110">
        <v>317.83199999999999</v>
      </c>
      <c r="M54" s="110">
        <v>0</v>
      </c>
      <c r="N54" s="109">
        <v>396.10564510385763</v>
      </c>
      <c r="O54" s="109"/>
      <c r="P54" s="110">
        <v>1316.8710000000001</v>
      </c>
      <c r="Q54" s="111">
        <v>-576.72277744807104</v>
      </c>
      <c r="R54" s="111">
        <v>740.14822255192905</v>
      </c>
      <c r="S54" s="111"/>
      <c r="T54" s="111"/>
    </row>
    <row r="55" spans="1:20">
      <c r="A55" s="107" t="s">
        <v>71</v>
      </c>
      <c r="B55" s="108">
        <v>2.0341999999999999E-2</v>
      </c>
      <c r="C55" s="108">
        <v>2.0577100000000001E-2</v>
      </c>
      <c r="D55" s="109">
        <v>-347217.598</v>
      </c>
      <c r="E55" s="109"/>
      <c r="F55" s="110">
        <v>5960.2060000000001</v>
      </c>
      <c r="G55" s="110">
        <v>42860.593999999997</v>
      </c>
      <c r="H55" s="110">
        <v>58584.959999999999</v>
      </c>
      <c r="I55" s="109">
        <v>3681.1958000000282</v>
      </c>
      <c r="J55" s="109"/>
      <c r="K55" s="110">
        <v>1118.81</v>
      </c>
      <c r="L55" s="110">
        <v>13344.351999999999</v>
      </c>
      <c r="M55" s="110">
        <v>0</v>
      </c>
      <c r="N55" s="109">
        <v>11890.811853412493</v>
      </c>
      <c r="O55" s="109"/>
      <c r="P55" s="110">
        <v>55289.555999999997</v>
      </c>
      <c r="Q55" s="111">
        <v>-11121.544073293771</v>
      </c>
      <c r="R55" s="111">
        <v>44168.011926706225</v>
      </c>
      <c r="S55" s="111"/>
      <c r="T55" s="111"/>
    </row>
    <row r="56" spans="1:20">
      <c r="A56" s="107" t="s">
        <v>72</v>
      </c>
      <c r="B56" s="108">
        <v>6.7647999999999996E-3</v>
      </c>
      <c r="C56" s="108">
        <v>6.6058000000000002E-3</v>
      </c>
      <c r="D56" s="109">
        <v>-115468.37119999999</v>
      </c>
      <c r="E56" s="109"/>
      <c r="F56" s="110">
        <v>1982.0863999999999</v>
      </c>
      <c r="G56" s="110">
        <v>14253.433599999998</v>
      </c>
      <c r="H56" s="110">
        <v>19482.624</v>
      </c>
      <c r="I56" s="109">
        <v>0</v>
      </c>
      <c r="J56" s="109"/>
      <c r="K56" s="110">
        <v>372.06399999999996</v>
      </c>
      <c r="L56" s="110">
        <v>4437.7087999999994</v>
      </c>
      <c r="M56" s="110">
        <v>0</v>
      </c>
      <c r="N56" s="109">
        <v>20706.85060682493</v>
      </c>
      <c r="O56" s="109"/>
      <c r="P56" s="110">
        <v>18386.7264</v>
      </c>
      <c r="Q56" s="111">
        <v>-15524.024946587539</v>
      </c>
      <c r="R56" s="111">
        <v>2862.701453412461</v>
      </c>
      <c r="S56" s="111"/>
      <c r="T56" s="111"/>
    </row>
    <row r="57" spans="1:20">
      <c r="A57" s="107" t="s">
        <v>73</v>
      </c>
      <c r="B57" s="108">
        <v>2.1563800000000001E-2</v>
      </c>
      <c r="C57" s="108">
        <v>1.98465E-2</v>
      </c>
      <c r="D57" s="109">
        <v>-368072.50220000005</v>
      </c>
      <c r="E57" s="109"/>
      <c r="F57" s="110">
        <v>6318.1934000000001</v>
      </c>
      <c r="G57" s="110">
        <v>45434.926599999999</v>
      </c>
      <c r="H57" s="110">
        <v>62103.744000000006</v>
      </c>
      <c r="I57" s="109">
        <v>410.81580000000122</v>
      </c>
      <c r="J57" s="109"/>
      <c r="K57" s="110">
        <v>1186.009</v>
      </c>
      <c r="L57" s="110">
        <v>14145.852800000001</v>
      </c>
      <c r="M57" s="110">
        <v>0</v>
      </c>
      <c r="N57" s="109">
        <v>35332.978573590524</v>
      </c>
      <c r="O57" s="109"/>
      <c r="P57" s="110">
        <v>58610.4084</v>
      </c>
      <c r="Q57" s="111">
        <v>-18827.997863204746</v>
      </c>
      <c r="R57" s="111">
        <v>39782.410536795258</v>
      </c>
      <c r="S57" s="111"/>
      <c r="T57" s="111"/>
    </row>
    <row r="58" spans="1:20">
      <c r="A58" s="107" t="s">
        <v>74</v>
      </c>
      <c r="B58" s="108">
        <v>8.2770000000000001E-4</v>
      </c>
      <c r="C58" s="108">
        <v>8.3480000000000002E-4</v>
      </c>
      <c r="D58" s="109">
        <v>-14128.0113</v>
      </c>
      <c r="E58" s="109"/>
      <c r="F58" s="110">
        <v>242.51609999999999</v>
      </c>
      <c r="G58" s="110">
        <v>1743.9639</v>
      </c>
      <c r="H58" s="110">
        <v>2383.7759999999998</v>
      </c>
      <c r="I58" s="109">
        <v>2411.987566468842</v>
      </c>
      <c r="J58" s="109"/>
      <c r="K58" s="110">
        <v>45.523499999999999</v>
      </c>
      <c r="L58" s="110">
        <v>542.97119999999995</v>
      </c>
      <c r="M58" s="110">
        <v>0</v>
      </c>
      <c r="N58" s="109">
        <v>126.98460000000023</v>
      </c>
      <c r="O58" s="109"/>
      <c r="P58" s="110">
        <v>2249.6886</v>
      </c>
      <c r="Q58" s="111">
        <v>965.29046676557755</v>
      </c>
      <c r="R58" s="111">
        <v>3214.9790667655775</v>
      </c>
      <c r="S58" s="111"/>
      <c r="T58" s="111"/>
    </row>
    <row r="59" spans="1:20">
      <c r="A59" s="107" t="s">
        <v>75</v>
      </c>
      <c r="B59" s="108">
        <v>5.6318999999999996E-3</v>
      </c>
      <c r="C59" s="108">
        <v>5.7454000000000003E-3</v>
      </c>
      <c r="D59" s="109">
        <v>-96130.901099999988</v>
      </c>
      <c r="E59" s="109"/>
      <c r="F59" s="110">
        <v>1650.1466999999998</v>
      </c>
      <c r="G59" s="110">
        <v>11866.413299999998</v>
      </c>
      <c r="H59" s="110">
        <v>16219.871999999999</v>
      </c>
      <c r="I59" s="109">
        <v>1777.1830000000136</v>
      </c>
      <c r="J59" s="109"/>
      <c r="K59" s="110">
        <v>309.75449999999995</v>
      </c>
      <c r="L59" s="110">
        <v>3694.5263999999997</v>
      </c>
      <c r="M59" s="110">
        <v>0</v>
      </c>
      <c r="N59" s="109">
        <v>1447.3831364985153</v>
      </c>
      <c r="O59" s="109"/>
      <c r="P59" s="110">
        <v>15307.504199999999</v>
      </c>
      <c r="Q59" s="111">
        <v>-655.28643175073603</v>
      </c>
      <c r="R59" s="111">
        <v>14652.217768249264</v>
      </c>
      <c r="S59" s="111"/>
      <c r="T59" s="111"/>
    </row>
    <row r="60" spans="1:20">
      <c r="A60" s="107" t="s">
        <v>76</v>
      </c>
      <c r="B60" s="108">
        <v>3.4169000000000001E-3</v>
      </c>
      <c r="C60" s="108">
        <v>3.5750000000000001E-3</v>
      </c>
      <c r="D60" s="109">
        <v>-58323.066100000004</v>
      </c>
      <c r="E60" s="109"/>
      <c r="F60" s="110">
        <v>1001.1517</v>
      </c>
      <c r="G60" s="110">
        <v>7199.4083000000001</v>
      </c>
      <c r="H60" s="110">
        <v>9840.6720000000005</v>
      </c>
      <c r="I60" s="109">
        <v>2881.5107999999996</v>
      </c>
      <c r="J60" s="109"/>
      <c r="K60" s="110">
        <v>187.92949999999999</v>
      </c>
      <c r="L60" s="110">
        <v>2241.4864000000002</v>
      </c>
      <c r="M60" s="110">
        <v>0</v>
      </c>
      <c r="N60" s="109">
        <v>1250.6346643916966</v>
      </c>
      <c r="O60" s="109"/>
      <c r="P60" s="110">
        <v>9287.1342000000004</v>
      </c>
      <c r="Q60" s="111">
        <v>1868.3978821958442</v>
      </c>
      <c r="R60" s="111">
        <v>11155.532082195845</v>
      </c>
      <c r="S60" s="111"/>
      <c r="T60" s="111"/>
    </row>
    <row r="61" spans="1:20">
      <c r="A61" s="107" t="s">
        <v>77</v>
      </c>
      <c r="B61" s="108">
        <v>9.2902000000000002E-3</v>
      </c>
      <c r="C61" s="108">
        <v>8.9589999999999999E-3</v>
      </c>
      <c r="D61" s="109">
        <v>-158574.42379999999</v>
      </c>
      <c r="E61" s="109"/>
      <c r="F61" s="110">
        <v>2722.0286000000001</v>
      </c>
      <c r="G61" s="110">
        <v>19574.451400000002</v>
      </c>
      <c r="H61" s="110">
        <v>26755.776000000002</v>
      </c>
      <c r="I61" s="109">
        <v>0</v>
      </c>
      <c r="J61" s="109"/>
      <c r="K61" s="110">
        <v>510.96100000000001</v>
      </c>
      <c r="L61" s="110">
        <v>6094.3712000000005</v>
      </c>
      <c r="M61" s="110">
        <v>0</v>
      </c>
      <c r="N61" s="109">
        <v>10947.8203338279</v>
      </c>
      <c r="O61" s="109"/>
      <c r="P61" s="110">
        <v>25250.763600000002</v>
      </c>
      <c r="Q61" s="111">
        <v>-8949.5798830860604</v>
      </c>
      <c r="R61" s="111">
        <v>16301.183716913942</v>
      </c>
      <c r="S61" s="111"/>
      <c r="T61" s="111"/>
    </row>
    <row r="62" spans="1:20">
      <c r="A62" s="107" t="s">
        <v>78</v>
      </c>
      <c r="B62" s="108">
        <v>4.2596999999999999E-3</v>
      </c>
      <c r="C62" s="108">
        <v>4.2973000000000004E-3</v>
      </c>
      <c r="D62" s="109">
        <v>-72708.819300000003</v>
      </c>
      <c r="E62" s="109"/>
      <c r="F62" s="110">
        <v>1248.0921000000001</v>
      </c>
      <c r="G62" s="110">
        <v>8975.187899999999</v>
      </c>
      <c r="H62" s="110">
        <v>12267.936</v>
      </c>
      <c r="I62" s="109">
        <v>588.74079999999833</v>
      </c>
      <c r="J62" s="109"/>
      <c r="K62" s="110">
        <v>234.2835</v>
      </c>
      <c r="L62" s="110">
        <v>2794.3631999999998</v>
      </c>
      <c r="M62" s="110">
        <v>0</v>
      </c>
      <c r="N62" s="109">
        <v>1080.6898409495579</v>
      </c>
      <c r="O62" s="109"/>
      <c r="P62" s="110">
        <v>11577.864599999999</v>
      </c>
      <c r="Q62" s="111">
        <v>-2058.2672795252274</v>
      </c>
      <c r="R62" s="111">
        <v>9519.5973204747715</v>
      </c>
      <c r="S62" s="111"/>
      <c r="T62" s="111"/>
    </row>
    <row r="63" spans="1:20">
      <c r="A63" s="107" t="s">
        <v>79</v>
      </c>
      <c r="B63" s="108">
        <v>5.3855999999999999E-3</v>
      </c>
      <c r="C63" s="108">
        <v>5.1720000000000004E-3</v>
      </c>
      <c r="D63" s="109">
        <v>-91926.806400000001</v>
      </c>
      <c r="E63" s="109"/>
      <c r="F63" s="110">
        <v>1577.9808</v>
      </c>
      <c r="G63" s="110">
        <v>11347.459199999999</v>
      </c>
      <c r="H63" s="110">
        <v>15510.528</v>
      </c>
      <c r="I63" s="109">
        <v>0</v>
      </c>
      <c r="J63" s="109"/>
      <c r="K63" s="110">
        <v>296.20799999999997</v>
      </c>
      <c r="L63" s="110">
        <v>3532.9535999999998</v>
      </c>
      <c r="M63" s="110">
        <v>0</v>
      </c>
      <c r="N63" s="109">
        <v>6357.1941388723935</v>
      </c>
      <c r="O63" s="109"/>
      <c r="P63" s="110">
        <v>14638.060799999999</v>
      </c>
      <c r="Q63" s="111">
        <v>-6022.4345305637962</v>
      </c>
      <c r="R63" s="111">
        <v>8615.6262694362031</v>
      </c>
      <c r="S63" s="111"/>
      <c r="T63" s="111"/>
    </row>
    <row r="64" spans="1:20">
      <c r="A64" s="107" t="s">
        <v>80</v>
      </c>
      <c r="B64" s="108">
        <v>1.7650999999999999E-3</v>
      </c>
      <c r="C64" s="108">
        <v>1.8517E-3</v>
      </c>
      <c r="D64" s="109">
        <v>-30128.491899999997</v>
      </c>
      <c r="E64" s="109"/>
      <c r="F64" s="110">
        <v>517.17430000000002</v>
      </c>
      <c r="G64" s="110">
        <v>3719.0656999999997</v>
      </c>
      <c r="H64" s="110">
        <v>5083.4879999999994</v>
      </c>
      <c r="I64" s="109">
        <v>1401.0601999999976</v>
      </c>
      <c r="J64" s="109"/>
      <c r="K64" s="110">
        <v>97.080500000000001</v>
      </c>
      <c r="L64" s="110">
        <v>1157.9056</v>
      </c>
      <c r="M64" s="110">
        <v>0</v>
      </c>
      <c r="N64" s="109">
        <v>57.691513056377453</v>
      </c>
      <c r="O64" s="109"/>
      <c r="P64" s="110">
        <v>4797.5418</v>
      </c>
      <c r="Q64" s="111">
        <v>616.86780652818948</v>
      </c>
      <c r="R64" s="111">
        <v>5414.4096065281892</v>
      </c>
      <c r="S64" s="111"/>
      <c r="T64" s="111"/>
    </row>
    <row r="65" spans="1:20">
      <c r="A65" s="107" t="s">
        <v>81</v>
      </c>
      <c r="B65" s="108">
        <v>4.065E-3</v>
      </c>
      <c r="C65" s="108">
        <v>4.0070000000000001E-3</v>
      </c>
      <c r="D65" s="109">
        <v>-69385.485000000001</v>
      </c>
      <c r="E65" s="109"/>
      <c r="F65" s="110">
        <v>1191.0450000000001</v>
      </c>
      <c r="G65" s="110">
        <v>8564.9549999999999</v>
      </c>
      <c r="H65" s="110">
        <v>11707.2</v>
      </c>
      <c r="I65" s="109">
        <v>65.838599999999559</v>
      </c>
      <c r="J65" s="109"/>
      <c r="K65" s="110">
        <v>223.57499999999999</v>
      </c>
      <c r="L65" s="110">
        <v>2666.64</v>
      </c>
      <c r="M65" s="110">
        <v>0</v>
      </c>
      <c r="N65" s="109">
        <v>2949.8568688427349</v>
      </c>
      <c r="O65" s="109"/>
      <c r="P65" s="110">
        <v>11048.67</v>
      </c>
      <c r="Q65" s="111">
        <v>-1748.575765578641</v>
      </c>
      <c r="R65" s="111">
        <v>9300.0942344213581</v>
      </c>
      <c r="S65" s="111"/>
      <c r="T65" s="111"/>
    </row>
    <row r="66" spans="1:20">
      <c r="A66" s="107" t="s">
        <v>82</v>
      </c>
      <c r="B66" s="108">
        <v>8.22431E-2</v>
      </c>
      <c r="C66" s="108">
        <v>7.9832E-2</v>
      </c>
      <c r="D66" s="109">
        <v>-1403807.4739000001</v>
      </c>
      <c r="E66" s="109"/>
      <c r="F66" s="110">
        <v>24097.228299999999</v>
      </c>
      <c r="G66" s="110">
        <v>173286.21169999999</v>
      </c>
      <c r="H66" s="110">
        <v>236860.128</v>
      </c>
      <c r="I66" s="109">
        <v>83685.939888427383</v>
      </c>
      <c r="J66" s="109"/>
      <c r="K66" s="110">
        <v>4523.3705</v>
      </c>
      <c r="L66" s="110">
        <v>53951.473599999998</v>
      </c>
      <c r="M66" s="110">
        <v>0</v>
      </c>
      <c r="N66" s="109">
        <v>39428.972999999954</v>
      </c>
      <c r="O66" s="109"/>
      <c r="P66" s="110">
        <v>223536.7458</v>
      </c>
      <c r="Q66" s="111">
        <v>44691.479755786429</v>
      </c>
      <c r="R66" s="111">
        <v>268228.22555578646</v>
      </c>
      <c r="S66" s="111"/>
      <c r="T66" s="111"/>
    </row>
    <row r="67" spans="1:20">
      <c r="A67" s="107" t="s">
        <v>83</v>
      </c>
      <c r="B67" s="108">
        <v>1.4748999999999999E-3</v>
      </c>
      <c r="C67" s="108">
        <v>1.5782999999999999E-3</v>
      </c>
      <c r="D67" s="109">
        <v>-25175.068099999997</v>
      </c>
      <c r="E67" s="109"/>
      <c r="F67" s="110">
        <v>432.14569999999998</v>
      </c>
      <c r="G67" s="110">
        <v>3107.6142999999997</v>
      </c>
      <c r="H67" s="110">
        <v>4247.7119999999995</v>
      </c>
      <c r="I67" s="109">
        <v>1717.8662000000018</v>
      </c>
      <c r="J67" s="109"/>
      <c r="K67" s="110">
        <v>81.119499999999988</v>
      </c>
      <c r="L67" s="110">
        <v>967.53439999999989</v>
      </c>
      <c r="M67" s="110">
        <v>0</v>
      </c>
      <c r="N67" s="109">
        <v>23.467734124628038</v>
      </c>
      <c r="O67" s="109"/>
      <c r="P67" s="110">
        <v>4008.7781999999997</v>
      </c>
      <c r="Q67" s="111">
        <v>1352.1338670623174</v>
      </c>
      <c r="R67" s="111">
        <v>5360.912067062317</v>
      </c>
      <c r="S67" s="111"/>
      <c r="T67" s="111"/>
    </row>
    <row r="68" spans="1:20">
      <c r="A68" s="107" t="s">
        <v>84</v>
      </c>
      <c r="B68" s="108">
        <v>2.4242999999999999E-3</v>
      </c>
      <c r="C68" s="108">
        <v>2.4842000000000002E-3</v>
      </c>
      <c r="D68" s="109">
        <v>-41380.376700000001</v>
      </c>
      <c r="E68" s="109"/>
      <c r="F68" s="110">
        <v>710.31989999999996</v>
      </c>
      <c r="G68" s="110">
        <v>5108.0001000000002</v>
      </c>
      <c r="H68" s="110">
        <v>6981.9839999999995</v>
      </c>
      <c r="I68" s="109">
        <v>985.8274905044517</v>
      </c>
      <c r="J68" s="109"/>
      <c r="K68" s="110">
        <v>133.3365</v>
      </c>
      <c r="L68" s="110">
        <v>1590.3407999999999</v>
      </c>
      <c r="M68" s="110">
        <v>0</v>
      </c>
      <c r="N68" s="109">
        <v>57.733200000000096</v>
      </c>
      <c r="O68" s="109"/>
      <c r="P68" s="110">
        <v>6589.2473999999993</v>
      </c>
      <c r="Q68" s="111">
        <v>37.26430474777402</v>
      </c>
      <c r="R68" s="111">
        <v>6626.5117047477734</v>
      </c>
      <c r="S68" s="111"/>
      <c r="T68" s="111"/>
    </row>
    <row r="69" spans="1:20">
      <c r="A69" s="107" t="s">
        <v>85</v>
      </c>
      <c r="B69" s="108">
        <v>6.9439999999999997E-3</v>
      </c>
      <c r="C69" s="108">
        <v>2.2974999999999999E-2</v>
      </c>
      <c r="D69" s="109">
        <v>-118527.136</v>
      </c>
      <c r="E69" s="109"/>
      <c r="F69" s="110">
        <v>2034.5919999999999</v>
      </c>
      <c r="G69" s="110">
        <v>14631.008</v>
      </c>
      <c r="H69" s="110">
        <v>19998.719999999998</v>
      </c>
      <c r="I69" s="109">
        <v>251013.39800000002</v>
      </c>
      <c r="J69" s="109"/>
      <c r="K69" s="110">
        <v>381.91999999999996</v>
      </c>
      <c r="L69" s="110">
        <v>4555.2640000000001</v>
      </c>
      <c r="M69" s="110">
        <v>0</v>
      </c>
      <c r="N69" s="109">
        <v>98102.089647181012</v>
      </c>
      <c r="O69" s="109"/>
      <c r="P69" s="110">
        <v>18873.791999999998</v>
      </c>
      <c r="Q69" s="111">
        <v>51643.154673590529</v>
      </c>
      <c r="R69" s="111">
        <v>70516.94667359053</v>
      </c>
      <c r="S69" s="111"/>
      <c r="T69" s="111"/>
    </row>
    <row r="70" spans="1:20">
      <c r="A70" s="107" t="s">
        <v>86</v>
      </c>
      <c r="B70" s="108">
        <v>8.3329000000000007E-3</v>
      </c>
      <c r="C70" s="108">
        <v>8.3230999999999999E-3</v>
      </c>
      <c r="D70" s="109">
        <v>-142234.27010000002</v>
      </c>
      <c r="E70" s="109"/>
      <c r="F70" s="110">
        <v>2441.5397000000003</v>
      </c>
      <c r="G70" s="110">
        <v>17557.420300000002</v>
      </c>
      <c r="H70" s="110">
        <v>23998.752</v>
      </c>
      <c r="I70" s="109">
        <v>350.75400890207965</v>
      </c>
      <c r="J70" s="109"/>
      <c r="K70" s="110">
        <v>458.30950000000001</v>
      </c>
      <c r="L70" s="110">
        <v>5466.3824000000004</v>
      </c>
      <c r="M70" s="110">
        <v>0</v>
      </c>
      <c r="N70" s="109">
        <v>153.44840000000718</v>
      </c>
      <c r="O70" s="109"/>
      <c r="P70" s="110">
        <v>22648.822200000002</v>
      </c>
      <c r="Q70" s="111">
        <v>764.29529554896465</v>
      </c>
      <c r="R70" s="111">
        <v>23413.117495548966</v>
      </c>
      <c r="S70" s="111"/>
      <c r="T70" s="111"/>
    </row>
    <row r="71" spans="1:20">
      <c r="A71" s="107" t="s">
        <v>87</v>
      </c>
      <c r="B71" s="108">
        <v>2.74573E-2</v>
      </c>
      <c r="C71" s="108">
        <v>2.7473600000000001E-2</v>
      </c>
      <c r="D71" s="109">
        <v>-468668.65370000002</v>
      </c>
      <c r="E71" s="109"/>
      <c r="F71" s="110">
        <v>8044.9889000000003</v>
      </c>
      <c r="G71" s="110">
        <v>57852.5311</v>
      </c>
      <c r="H71" s="110">
        <v>79077.024000000005</v>
      </c>
      <c r="I71" s="109">
        <v>255.22540000000058</v>
      </c>
      <c r="J71" s="109"/>
      <c r="K71" s="110">
        <v>1510.1514999999999</v>
      </c>
      <c r="L71" s="110">
        <v>18011.988799999999</v>
      </c>
      <c r="M71" s="110">
        <v>0</v>
      </c>
      <c r="N71" s="109">
        <v>15893.635286350131</v>
      </c>
      <c r="O71" s="109"/>
      <c r="P71" s="110">
        <v>74628.941399999996</v>
      </c>
      <c r="Q71" s="111">
        <v>-16498.845406824898</v>
      </c>
      <c r="R71" s="111">
        <v>58130.095993175099</v>
      </c>
      <c r="S71" s="111"/>
      <c r="T71" s="111"/>
    </row>
    <row r="72" spans="1:20">
      <c r="A72" s="107" t="s">
        <v>88</v>
      </c>
      <c r="B72" s="108">
        <v>1.5912999999999999E-3</v>
      </c>
      <c r="C72" s="108">
        <v>1.7821E-3</v>
      </c>
      <c r="D72" s="109">
        <v>-27161.899699999998</v>
      </c>
      <c r="E72" s="109"/>
      <c r="F72" s="110">
        <v>466.2509</v>
      </c>
      <c r="G72" s="110">
        <v>3352.8690999999999</v>
      </c>
      <c r="H72" s="110">
        <v>4582.9439999999995</v>
      </c>
      <c r="I72" s="109">
        <v>2987.5464000000034</v>
      </c>
      <c r="J72" s="109"/>
      <c r="K72" s="110">
        <v>87.521499999999989</v>
      </c>
      <c r="L72" s="110">
        <v>1043.8927999999999</v>
      </c>
      <c r="M72" s="110">
        <v>0</v>
      </c>
      <c r="N72" s="109">
        <v>825.48187002967393</v>
      </c>
      <c r="O72" s="109"/>
      <c r="P72" s="110">
        <v>4325.1534000000001</v>
      </c>
      <c r="Q72" s="111">
        <v>503.85283501483798</v>
      </c>
      <c r="R72" s="111">
        <v>4829.0062350148382</v>
      </c>
      <c r="S72" s="111"/>
      <c r="T72" s="111"/>
    </row>
    <row r="73" spans="1:20">
      <c r="A73" s="107" t="s">
        <v>89</v>
      </c>
      <c r="B73" s="108">
        <v>2.2098099999999999E-2</v>
      </c>
      <c r="C73" s="108">
        <v>2.22189E-2</v>
      </c>
      <c r="D73" s="109">
        <v>-377192.46889999998</v>
      </c>
      <c r="E73" s="109"/>
      <c r="F73" s="110">
        <v>6474.7433000000001</v>
      </c>
      <c r="G73" s="110">
        <v>46560.6967</v>
      </c>
      <c r="H73" s="110">
        <v>63642.527999999998</v>
      </c>
      <c r="I73" s="109">
        <v>7907.0489139466335</v>
      </c>
      <c r="J73" s="109"/>
      <c r="K73" s="110">
        <v>1215.3954999999999</v>
      </c>
      <c r="L73" s="110">
        <v>14496.353599999999</v>
      </c>
      <c r="M73" s="110">
        <v>0</v>
      </c>
      <c r="N73" s="109">
        <v>74.370599999997665</v>
      </c>
      <c r="O73" s="109"/>
      <c r="P73" s="110">
        <v>60062.635799999996</v>
      </c>
      <c r="Q73" s="111">
        <v>7318.2117430267426</v>
      </c>
      <c r="R73" s="111">
        <v>67380.847543026743</v>
      </c>
      <c r="S73" s="111"/>
      <c r="T73" s="111"/>
    </row>
    <row r="74" spans="1:20">
      <c r="A74" s="107" t="s">
        <v>90</v>
      </c>
      <c r="B74" s="108">
        <v>1.12581E-2</v>
      </c>
      <c r="C74" s="108">
        <v>1.15307E-2</v>
      </c>
      <c r="D74" s="109">
        <v>-192164.50890000002</v>
      </c>
      <c r="E74" s="109"/>
      <c r="F74" s="110">
        <v>3298.6233000000002</v>
      </c>
      <c r="G74" s="110">
        <v>23720.816699999999</v>
      </c>
      <c r="H74" s="110">
        <v>32423.328000000001</v>
      </c>
      <c r="I74" s="109">
        <v>4268.3707999999824</v>
      </c>
      <c r="J74" s="109"/>
      <c r="K74" s="110">
        <v>619.19550000000004</v>
      </c>
      <c r="L74" s="110">
        <v>7385.3136000000004</v>
      </c>
      <c r="M74" s="110">
        <v>0</v>
      </c>
      <c r="N74" s="109">
        <v>6394.1056646884135</v>
      </c>
      <c r="O74" s="109"/>
      <c r="P74" s="110">
        <v>30599.515800000001</v>
      </c>
      <c r="Q74" s="111">
        <v>-4049.4562676557862</v>
      </c>
      <c r="R74" s="111">
        <v>26550.059532344214</v>
      </c>
      <c r="S74" s="111"/>
      <c r="T74" s="111"/>
    </row>
    <row r="75" spans="1:20">
      <c r="A75" s="107" t="s">
        <v>91</v>
      </c>
      <c r="B75" s="108">
        <v>1.4119E-3</v>
      </c>
      <c r="C75" s="108">
        <v>1.5663999999999999E-3</v>
      </c>
      <c r="D75" s="109">
        <v>-24099.721099999999</v>
      </c>
      <c r="E75" s="109"/>
      <c r="F75" s="110">
        <v>413.68669999999997</v>
      </c>
      <c r="G75" s="110">
        <v>2974.8733000000002</v>
      </c>
      <c r="H75" s="110">
        <v>4066.2719999999999</v>
      </c>
      <c r="I75" s="109">
        <v>2538.7511999999974</v>
      </c>
      <c r="J75" s="109"/>
      <c r="K75" s="110">
        <v>77.654499999999999</v>
      </c>
      <c r="L75" s="110">
        <v>926.20640000000003</v>
      </c>
      <c r="M75" s="110">
        <v>0</v>
      </c>
      <c r="N75" s="109">
        <v>1679.8986344213638</v>
      </c>
      <c r="O75" s="109"/>
      <c r="P75" s="110">
        <v>3837.5441999999998</v>
      </c>
      <c r="Q75" s="111">
        <v>419.72811721068069</v>
      </c>
      <c r="R75" s="111">
        <v>4257.2723172106807</v>
      </c>
      <c r="S75" s="111"/>
      <c r="T75" s="111"/>
    </row>
    <row r="76" spans="1:20">
      <c r="A76" s="107" t="s">
        <v>92</v>
      </c>
      <c r="B76" s="108">
        <v>4.0241000000000001E-3</v>
      </c>
      <c r="C76" s="108">
        <v>4.2376999999999996E-3</v>
      </c>
      <c r="D76" s="109">
        <v>-68687.362900000007</v>
      </c>
      <c r="E76" s="109"/>
      <c r="F76" s="110">
        <v>1179.0613000000001</v>
      </c>
      <c r="G76" s="110">
        <v>8478.7787000000008</v>
      </c>
      <c r="H76" s="110">
        <v>11589.407999999999</v>
      </c>
      <c r="I76" s="109">
        <v>3503.9549999999967</v>
      </c>
      <c r="J76" s="109"/>
      <c r="K76" s="110">
        <v>221.32550000000001</v>
      </c>
      <c r="L76" s="110">
        <v>2639.8096</v>
      </c>
      <c r="M76" s="110">
        <v>0</v>
      </c>
      <c r="N76" s="109">
        <v>1158.7193724035574</v>
      </c>
      <c r="O76" s="109"/>
      <c r="P76" s="110">
        <v>10937.5038</v>
      </c>
      <c r="Q76" s="111">
        <v>1602.7248362017872</v>
      </c>
      <c r="R76" s="111">
        <v>12540.228636201788</v>
      </c>
      <c r="S76" s="111"/>
      <c r="T76" s="111"/>
    </row>
    <row r="77" spans="1:20">
      <c r="A77" s="107" t="s">
        <v>93</v>
      </c>
      <c r="B77" s="108">
        <v>7.4469999999999996E-3</v>
      </c>
      <c r="C77" s="108">
        <v>7.2559E-3</v>
      </c>
      <c r="D77" s="109">
        <v>-127112.84299999999</v>
      </c>
      <c r="E77" s="109"/>
      <c r="F77" s="110">
        <v>2181.971</v>
      </c>
      <c r="G77" s="110">
        <v>15690.829</v>
      </c>
      <c r="H77" s="110">
        <v>21447.360000000001</v>
      </c>
      <c r="I77" s="109">
        <v>0</v>
      </c>
      <c r="J77" s="109"/>
      <c r="K77" s="110">
        <v>409.58499999999998</v>
      </c>
      <c r="L77" s="110">
        <v>4885.232</v>
      </c>
      <c r="M77" s="110">
        <v>0</v>
      </c>
      <c r="N77" s="109">
        <v>5414.9051097922757</v>
      </c>
      <c r="O77" s="109"/>
      <c r="P77" s="110">
        <v>20240.946</v>
      </c>
      <c r="Q77" s="111">
        <v>-5495.8403451038503</v>
      </c>
      <c r="R77" s="111">
        <v>14745.10565489615</v>
      </c>
      <c r="S77" s="111"/>
      <c r="T77" s="111"/>
    </row>
    <row r="78" spans="1:20">
      <c r="A78" s="107" t="s">
        <v>94</v>
      </c>
      <c r="B78" s="108">
        <v>1.2819000000000001E-3</v>
      </c>
      <c r="C78" s="108">
        <v>1.4243000000000001E-3</v>
      </c>
      <c r="D78" s="109">
        <v>-21880.751100000001</v>
      </c>
      <c r="E78" s="109"/>
      <c r="F78" s="110">
        <v>375.59670000000006</v>
      </c>
      <c r="G78" s="110">
        <v>2700.9633000000003</v>
      </c>
      <c r="H78" s="110">
        <v>3691.8720000000003</v>
      </c>
      <c r="I78" s="109">
        <v>2290.8451999999984</v>
      </c>
      <c r="J78" s="109"/>
      <c r="K78" s="110">
        <v>70.504500000000007</v>
      </c>
      <c r="L78" s="110">
        <v>840.92640000000006</v>
      </c>
      <c r="M78" s="110">
        <v>0</v>
      </c>
      <c r="N78" s="109">
        <v>801.81424925816179</v>
      </c>
      <c r="O78" s="109"/>
      <c r="P78" s="110">
        <v>3484.2042000000001</v>
      </c>
      <c r="Q78" s="111">
        <v>869.31372462907677</v>
      </c>
      <c r="R78" s="111">
        <v>4353.5179246290772</v>
      </c>
      <c r="S78" s="111"/>
      <c r="T78" s="111"/>
    </row>
    <row r="79" spans="1:20">
      <c r="A79" s="107" t="s">
        <v>95</v>
      </c>
      <c r="B79" s="108">
        <v>3.4467E-3</v>
      </c>
      <c r="C79" s="108">
        <v>3.5128999999999998E-3</v>
      </c>
      <c r="D79" s="109">
        <v>-58831.722300000001</v>
      </c>
      <c r="E79" s="109"/>
      <c r="F79" s="110">
        <v>1009.8831</v>
      </c>
      <c r="G79" s="110">
        <v>7262.1968999999999</v>
      </c>
      <c r="H79" s="110">
        <v>9926.4959999999992</v>
      </c>
      <c r="I79" s="109">
        <v>1615.3048326409485</v>
      </c>
      <c r="J79" s="109"/>
      <c r="K79" s="110">
        <v>189.5685</v>
      </c>
      <c r="L79" s="110">
        <v>2261.0351999999998</v>
      </c>
      <c r="M79" s="110">
        <v>0</v>
      </c>
      <c r="N79" s="109">
        <v>0</v>
      </c>
      <c r="O79" s="109"/>
      <c r="P79" s="110">
        <v>9368.1306000000004</v>
      </c>
      <c r="Q79" s="111">
        <v>1804.988283679525</v>
      </c>
      <c r="R79" s="111">
        <v>11173.118883679526</v>
      </c>
      <c r="S79" s="111"/>
      <c r="T79" s="111"/>
    </row>
    <row r="80" spans="1:20">
      <c r="A80" s="107" t="s">
        <v>96</v>
      </c>
      <c r="B80" s="108">
        <v>1.4525700000000001E-2</v>
      </c>
      <c r="C80" s="108">
        <v>1.42188E-2</v>
      </c>
      <c r="D80" s="109">
        <v>-247939.17330000002</v>
      </c>
      <c r="E80" s="109"/>
      <c r="F80" s="110">
        <v>4256.0300999999999</v>
      </c>
      <c r="G80" s="110">
        <v>30605.6499</v>
      </c>
      <c r="H80" s="110">
        <v>41834.016000000003</v>
      </c>
      <c r="I80" s="109">
        <v>3877.5244991097957</v>
      </c>
      <c r="J80" s="109"/>
      <c r="K80" s="110">
        <v>798.9135</v>
      </c>
      <c r="L80" s="110">
        <v>9528.8592000000008</v>
      </c>
      <c r="M80" s="110">
        <v>0</v>
      </c>
      <c r="N80" s="109">
        <v>4805.44020000003</v>
      </c>
      <c r="O80" s="109"/>
      <c r="P80" s="110">
        <v>39480.852600000006</v>
      </c>
      <c r="Q80" s="111">
        <v>883.53195044509084</v>
      </c>
      <c r="R80" s="111">
        <v>40364.384550445095</v>
      </c>
      <c r="S80" s="111"/>
      <c r="T80" s="111"/>
    </row>
    <row r="81" spans="1:20">
      <c r="A81" s="107" t="s">
        <v>97</v>
      </c>
      <c r="B81" s="108">
        <v>2.3395999999999998E-3</v>
      </c>
      <c r="C81" s="108">
        <v>2.2653999999999999E-3</v>
      </c>
      <c r="D81" s="109">
        <v>-39934.632399999995</v>
      </c>
      <c r="E81" s="109"/>
      <c r="F81" s="110">
        <v>685.50279999999998</v>
      </c>
      <c r="G81" s="110">
        <v>4929.5371999999998</v>
      </c>
      <c r="H81" s="110">
        <v>6738.0479999999998</v>
      </c>
      <c r="I81" s="109">
        <v>1368.9511572700274</v>
      </c>
      <c r="J81" s="109"/>
      <c r="K81" s="110">
        <v>128.678</v>
      </c>
      <c r="L81" s="110">
        <v>1534.7775999999999</v>
      </c>
      <c r="M81" s="110">
        <v>0</v>
      </c>
      <c r="N81" s="109">
        <v>1439.9668000000024</v>
      </c>
      <c r="O81" s="109"/>
      <c r="P81" s="110">
        <v>6359.0328</v>
      </c>
      <c r="Q81" s="111">
        <v>-1156.5933786350165</v>
      </c>
      <c r="R81" s="111">
        <v>5202.439421364983</v>
      </c>
      <c r="S81" s="111"/>
      <c r="T81" s="111"/>
    </row>
    <row r="82" spans="1:20">
      <c r="A82" s="107" t="s">
        <v>98</v>
      </c>
      <c r="B82" s="108">
        <v>1.20278E-2</v>
      </c>
      <c r="C82" s="108">
        <v>1.1860799999999999E-2</v>
      </c>
      <c r="D82" s="109">
        <v>-205302.51819999999</v>
      </c>
      <c r="E82" s="109"/>
      <c r="F82" s="110">
        <v>3524.1453999999999</v>
      </c>
      <c r="G82" s="110">
        <v>25342.5746</v>
      </c>
      <c r="H82" s="110">
        <v>34640.063999999998</v>
      </c>
      <c r="I82" s="109">
        <v>13221.134712462894</v>
      </c>
      <c r="J82" s="109"/>
      <c r="K82" s="110">
        <v>661.529</v>
      </c>
      <c r="L82" s="110">
        <v>7890.2367999999997</v>
      </c>
      <c r="M82" s="110">
        <v>0</v>
      </c>
      <c r="N82" s="109">
        <v>4643.9378000000224</v>
      </c>
      <c r="O82" s="109"/>
      <c r="P82" s="110">
        <v>32691.560399999998</v>
      </c>
      <c r="Q82" s="111">
        <v>-2435.2387062314774</v>
      </c>
      <c r="R82" s="111">
        <v>30256.321693768521</v>
      </c>
      <c r="S82" s="111"/>
      <c r="T82" s="111"/>
    </row>
    <row r="83" spans="1:20">
      <c r="A83" s="107" t="s">
        <v>99</v>
      </c>
      <c r="B83" s="108">
        <v>2.7853999999999999E-3</v>
      </c>
      <c r="C83" s="108">
        <v>2.9551E-3</v>
      </c>
      <c r="D83" s="109">
        <v>-47543.992599999998</v>
      </c>
      <c r="E83" s="109"/>
      <c r="F83" s="110">
        <v>816.12220000000002</v>
      </c>
      <c r="G83" s="110">
        <v>5868.8378000000002</v>
      </c>
      <c r="H83" s="110">
        <v>8021.9520000000002</v>
      </c>
      <c r="I83" s="109">
        <v>2657.1625999999983</v>
      </c>
      <c r="J83" s="109"/>
      <c r="K83" s="110">
        <v>153.197</v>
      </c>
      <c r="L83" s="110">
        <v>1827.2223999999999</v>
      </c>
      <c r="M83" s="110">
        <v>0</v>
      </c>
      <c r="N83" s="109">
        <v>743.54468724035564</v>
      </c>
      <c r="O83" s="109"/>
      <c r="P83" s="110">
        <v>7570.7172</v>
      </c>
      <c r="Q83" s="111">
        <v>-35.109756379818919</v>
      </c>
      <c r="R83" s="111">
        <v>7535.6074436201816</v>
      </c>
      <c r="S83" s="111"/>
      <c r="T83" s="111"/>
    </row>
    <row r="84" spans="1:20">
      <c r="A84" s="107" t="s">
        <v>100</v>
      </c>
      <c r="B84" s="108">
        <v>7.8741000000000002E-3</v>
      </c>
      <c r="C84" s="108">
        <v>8.4644000000000004E-3</v>
      </c>
      <c r="D84" s="109">
        <v>-134403.0129</v>
      </c>
      <c r="E84" s="109"/>
      <c r="F84" s="110">
        <v>2307.1113</v>
      </c>
      <c r="G84" s="110">
        <v>16590.7287</v>
      </c>
      <c r="H84" s="110">
        <v>22677.407999999999</v>
      </c>
      <c r="I84" s="109">
        <v>9470.0108000000018</v>
      </c>
      <c r="J84" s="109"/>
      <c r="K84" s="110">
        <v>433.07550000000003</v>
      </c>
      <c r="L84" s="110">
        <v>5165.4096</v>
      </c>
      <c r="M84" s="110">
        <v>0</v>
      </c>
      <c r="N84" s="109">
        <v>6537.7195982195799</v>
      </c>
      <c r="O84" s="109"/>
      <c r="P84" s="110">
        <v>21401.803800000002</v>
      </c>
      <c r="Q84" s="111">
        <v>93.867599109801631</v>
      </c>
      <c r="R84" s="111">
        <v>21495.671399109804</v>
      </c>
      <c r="S84" s="111"/>
      <c r="T84" s="111"/>
    </row>
    <row r="85" spans="1:20">
      <c r="A85" s="107" t="s">
        <v>101</v>
      </c>
      <c r="B85" s="108">
        <v>8.0756999999999999E-3</v>
      </c>
      <c r="C85" s="108">
        <v>7.9863E-3</v>
      </c>
      <c r="D85" s="109">
        <v>-137844.12330000001</v>
      </c>
      <c r="E85" s="109"/>
      <c r="F85" s="110">
        <v>2366.1801</v>
      </c>
      <c r="G85" s="110">
        <v>17015.499899999999</v>
      </c>
      <c r="H85" s="110">
        <v>23258.016</v>
      </c>
      <c r="I85" s="109">
        <v>1688.6990347180952</v>
      </c>
      <c r="J85" s="109"/>
      <c r="K85" s="110">
        <v>444.1635</v>
      </c>
      <c r="L85" s="110">
        <v>5297.6592000000001</v>
      </c>
      <c r="M85" s="110">
        <v>0</v>
      </c>
      <c r="N85" s="109">
        <v>1532.3555999999874</v>
      </c>
      <c r="O85" s="109"/>
      <c r="P85" s="110">
        <v>21949.7526</v>
      </c>
      <c r="Q85" s="111">
        <v>-688.53756735904881</v>
      </c>
      <c r="R85" s="111">
        <v>21261.21503264095</v>
      </c>
      <c r="S85" s="111"/>
      <c r="T85" s="111"/>
    </row>
    <row r="86" spans="1:20">
      <c r="A86" s="107" t="s">
        <v>102</v>
      </c>
      <c r="B86" s="108">
        <v>1.3247699999999999E-2</v>
      </c>
      <c r="C86" s="108">
        <v>1.2933699999999999E-2</v>
      </c>
      <c r="D86" s="109">
        <v>-226124.99129999999</v>
      </c>
      <c r="E86" s="109"/>
      <c r="F86" s="110">
        <v>3881.5760999999998</v>
      </c>
      <c r="G86" s="110">
        <v>27912.903899999998</v>
      </c>
      <c r="H86" s="110">
        <v>38153.375999999997</v>
      </c>
      <c r="I86" s="109">
        <v>54.320400000001555</v>
      </c>
      <c r="J86" s="109"/>
      <c r="K86" s="110">
        <v>728.62349999999992</v>
      </c>
      <c r="L86" s="110">
        <v>8690.4912000000004</v>
      </c>
      <c r="M86" s="110">
        <v>0</v>
      </c>
      <c r="N86" s="109">
        <v>8120.9355302670701</v>
      </c>
      <c r="O86" s="109"/>
      <c r="P86" s="110">
        <v>36007.248599999999</v>
      </c>
      <c r="Q86" s="111">
        <v>-5303.2262848664695</v>
      </c>
      <c r="R86" s="111">
        <v>30704.02231513353</v>
      </c>
      <c r="S86" s="111"/>
      <c r="T86" s="111"/>
    </row>
    <row r="87" spans="1:20">
      <c r="A87" s="107" t="s">
        <v>103</v>
      </c>
      <c r="B87" s="108">
        <v>6.8475000000000003E-3</v>
      </c>
      <c r="C87" s="108">
        <v>6.5884000000000003E-3</v>
      </c>
      <c r="D87" s="109">
        <v>-116879.97750000001</v>
      </c>
      <c r="E87" s="109"/>
      <c r="F87" s="110">
        <v>2006.3175000000001</v>
      </c>
      <c r="G87" s="110">
        <v>14427.682500000001</v>
      </c>
      <c r="H87" s="110">
        <v>19720.8</v>
      </c>
      <c r="I87" s="109">
        <v>0</v>
      </c>
      <c r="J87" s="109"/>
      <c r="K87" s="110">
        <v>376.61250000000001</v>
      </c>
      <c r="L87" s="110">
        <v>4491.96</v>
      </c>
      <c r="M87" s="110">
        <v>0</v>
      </c>
      <c r="N87" s="109">
        <v>4676.9342991097938</v>
      </c>
      <c r="O87" s="109"/>
      <c r="P87" s="110">
        <v>18611.505000000001</v>
      </c>
      <c r="Q87" s="111">
        <v>-3978.4609504450973</v>
      </c>
      <c r="R87" s="111">
        <v>14633.044049554905</v>
      </c>
      <c r="S87" s="111"/>
      <c r="T87" s="111"/>
    </row>
    <row r="88" spans="1:20">
      <c r="A88" s="107" t="s">
        <v>104</v>
      </c>
      <c r="B88" s="108">
        <v>4.8418000000000003E-3</v>
      </c>
      <c r="C88" s="108">
        <v>5.0077999999999998E-3</v>
      </c>
      <c r="D88" s="109">
        <v>-82644.684200000003</v>
      </c>
      <c r="E88" s="109"/>
      <c r="F88" s="110">
        <v>1418.6474000000001</v>
      </c>
      <c r="G88" s="110">
        <v>10201.6726</v>
      </c>
      <c r="H88" s="110">
        <v>13944.384</v>
      </c>
      <c r="I88" s="109">
        <v>2637.9063999999839</v>
      </c>
      <c r="J88" s="109"/>
      <c r="K88" s="110">
        <v>266.29900000000004</v>
      </c>
      <c r="L88" s="110">
        <v>3176.2208000000001</v>
      </c>
      <c r="M88" s="110">
        <v>0</v>
      </c>
      <c r="N88" s="109">
        <v>1475.5337830860499</v>
      </c>
      <c r="O88" s="109"/>
      <c r="P88" s="110">
        <v>13160.012400000001</v>
      </c>
      <c r="Q88" s="111">
        <v>7.7740415430193934</v>
      </c>
      <c r="R88" s="111">
        <v>13167.786441543021</v>
      </c>
      <c r="S88" s="111"/>
      <c r="T88" s="111"/>
    </row>
    <row r="89" spans="1:20">
      <c r="A89" s="107" t="s">
        <v>105</v>
      </c>
      <c r="B89" s="108">
        <v>2.9344000000000002E-3</v>
      </c>
      <c r="C89" s="108">
        <v>3.0856999999999998E-3</v>
      </c>
      <c r="D89" s="109">
        <v>-50087.2736</v>
      </c>
      <c r="E89" s="109"/>
      <c r="F89" s="110">
        <v>859.77920000000006</v>
      </c>
      <c r="G89" s="110">
        <v>6182.7808000000005</v>
      </c>
      <c r="H89" s="110">
        <v>8451.0720000000001</v>
      </c>
      <c r="I89" s="109">
        <v>2369.055399999992</v>
      </c>
      <c r="J89" s="109"/>
      <c r="K89" s="110">
        <v>161.39200000000002</v>
      </c>
      <c r="L89" s="110">
        <v>1924.9664</v>
      </c>
      <c r="M89" s="110">
        <v>0</v>
      </c>
      <c r="N89" s="109">
        <v>2384.2103240356055</v>
      </c>
      <c r="O89" s="109"/>
      <c r="P89" s="110">
        <v>7975.6992000000009</v>
      </c>
      <c r="Q89" s="111">
        <v>-855.97493798219762</v>
      </c>
      <c r="R89" s="111">
        <v>7119.7242620178031</v>
      </c>
      <c r="S89" s="111"/>
      <c r="T89" s="111"/>
    </row>
    <row r="90" spans="1:20">
      <c r="A90" s="107" t="s">
        <v>106</v>
      </c>
      <c r="B90" s="108">
        <v>6.3501E-3</v>
      </c>
      <c r="C90" s="108">
        <v>6.2223000000000001E-3</v>
      </c>
      <c r="D90" s="109">
        <v>-108389.8569</v>
      </c>
      <c r="E90" s="109"/>
      <c r="F90" s="110">
        <v>1860.5793000000001</v>
      </c>
      <c r="G90" s="110">
        <v>13379.6607</v>
      </c>
      <c r="H90" s="110">
        <v>18288.288</v>
      </c>
      <c r="I90" s="109">
        <v>0</v>
      </c>
      <c r="J90" s="109"/>
      <c r="K90" s="110">
        <v>349.25549999999998</v>
      </c>
      <c r="L90" s="110">
        <v>4165.6656000000003</v>
      </c>
      <c r="M90" s="110">
        <v>0</v>
      </c>
      <c r="N90" s="109">
        <v>6125.5238789317473</v>
      </c>
      <c r="O90" s="109"/>
      <c r="P90" s="110">
        <v>17259.571800000002</v>
      </c>
      <c r="Q90" s="111">
        <v>-6275.2600605341258</v>
      </c>
      <c r="R90" s="111">
        <v>10984.311739465877</v>
      </c>
      <c r="S90" s="111"/>
      <c r="T90" s="111"/>
    </row>
    <row r="91" spans="1:20">
      <c r="A91" s="107" t="s">
        <v>107</v>
      </c>
      <c r="B91" s="108">
        <v>3.8162000000000001E-3</v>
      </c>
      <c r="C91" s="108">
        <v>3.6819000000000001E-3</v>
      </c>
      <c r="D91" s="109">
        <v>-65138.717799999999</v>
      </c>
      <c r="E91" s="109"/>
      <c r="F91" s="110">
        <v>1118.1466</v>
      </c>
      <c r="G91" s="110">
        <v>8040.7334000000001</v>
      </c>
      <c r="H91" s="110">
        <v>10990.656000000001</v>
      </c>
      <c r="I91" s="109">
        <v>1750.30183679525</v>
      </c>
      <c r="J91" s="109"/>
      <c r="K91" s="110">
        <v>209.89099999999999</v>
      </c>
      <c r="L91" s="110">
        <v>2503.4272000000001</v>
      </c>
      <c r="M91" s="110">
        <v>0</v>
      </c>
      <c r="N91" s="109">
        <v>2418.268999999997</v>
      </c>
      <c r="O91" s="109"/>
      <c r="P91" s="110">
        <v>10372.4316</v>
      </c>
      <c r="Q91" s="111">
        <v>-1477.0401183976248</v>
      </c>
      <c r="R91" s="111">
        <v>8895.3914816023753</v>
      </c>
      <c r="S91" s="111"/>
      <c r="T91" s="111"/>
    </row>
    <row r="92" spans="1:20">
      <c r="A92" s="107" t="s">
        <v>108</v>
      </c>
      <c r="B92" s="108">
        <v>6.3610999999999997E-3</v>
      </c>
      <c r="C92" s="108">
        <v>7.1685999999999998E-3</v>
      </c>
      <c r="D92" s="109">
        <v>-108577.61589999999</v>
      </c>
      <c r="E92" s="109"/>
      <c r="F92" s="110">
        <v>1863.8022999999998</v>
      </c>
      <c r="G92" s="110">
        <v>13402.8377</v>
      </c>
      <c r="H92" s="110">
        <v>18319.968000000001</v>
      </c>
      <c r="I92" s="109">
        <v>12643.834999999992</v>
      </c>
      <c r="J92" s="109"/>
      <c r="K92" s="110">
        <v>349.8605</v>
      </c>
      <c r="L92" s="110">
        <v>4172.8815999999997</v>
      </c>
      <c r="M92" s="110">
        <v>0</v>
      </c>
      <c r="N92" s="109">
        <v>968.77103234420053</v>
      </c>
      <c r="O92" s="109"/>
      <c r="P92" s="110">
        <v>17289.469799999999</v>
      </c>
      <c r="Q92" s="111">
        <v>5120.7026661721111</v>
      </c>
      <c r="R92" s="111">
        <v>22410.172466172109</v>
      </c>
      <c r="S92" s="111"/>
      <c r="T92" s="111"/>
    </row>
    <row r="93" spans="1:20">
      <c r="A93" s="107" t="s">
        <v>109</v>
      </c>
      <c r="B93" s="108">
        <v>3.0937999999999998E-3</v>
      </c>
      <c r="C93" s="108">
        <v>3.0403000000000001E-3</v>
      </c>
      <c r="D93" s="109">
        <v>-52808.072199999995</v>
      </c>
      <c r="E93" s="109"/>
      <c r="F93" s="110">
        <v>906.48339999999996</v>
      </c>
      <c r="G93" s="110">
        <v>6518.6365999999998</v>
      </c>
      <c r="H93" s="110">
        <v>8910.1440000000002</v>
      </c>
      <c r="I93" s="109">
        <v>0</v>
      </c>
      <c r="J93" s="109"/>
      <c r="K93" s="110">
        <v>170.15899999999999</v>
      </c>
      <c r="L93" s="110">
        <v>2029.5328</v>
      </c>
      <c r="M93" s="110">
        <v>0</v>
      </c>
      <c r="N93" s="109">
        <v>2952.9274712166125</v>
      </c>
      <c r="O93" s="109"/>
      <c r="P93" s="110">
        <v>8408.9483999999993</v>
      </c>
      <c r="Q93" s="111">
        <v>443.0305356083129</v>
      </c>
      <c r="R93" s="111">
        <v>8851.9789356083129</v>
      </c>
      <c r="S93" s="111"/>
      <c r="T93" s="111"/>
    </row>
    <row r="94" spans="1:20">
      <c r="A94" s="107" t="s">
        <v>110</v>
      </c>
      <c r="B94" s="108">
        <v>4.2665999999999997E-3</v>
      </c>
      <c r="C94" s="108">
        <v>4.2072000000000003E-3</v>
      </c>
      <c r="D94" s="109">
        <v>-72826.595399999991</v>
      </c>
      <c r="E94" s="109"/>
      <c r="F94" s="110">
        <v>1250.1137999999999</v>
      </c>
      <c r="G94" s="110">
        <v>8989.7261999999992</v>
      </c>
      <c r="H94" s="110">
        <v>12287.807999999999</v>
      </c>
      <c r="I94" s="109">
        <v>0</v>
      </c>
      <c r="J94" s="109"/>
      <c r="K94" s="110">
        <v>234.66299999999998</v>
      </c>
      <c r="L94" s="110">
        <v>2798.8896</v>
      </c>
      <c r="M94" s="110">
        <v>0</v>
      </c>
      <c r="N94" s="109">
        <v>1684.8188442136459</v>
      </c>
      <c r="O94" s="109"/>
      <c r="P94" s="110">
        <v>11596.618799999998</v>
      </c>
      <c r="Q94" s="111">
        <v>-1480.5374278931761</v>
      </c>
      <c r="R94" s="111">
        <v>10116.081372106823</v>
      </c>
      <c r="S94" s="111"/>
      <c r="T94" s="111"/>
    </row>
    <row r="95" spans="1:20">
      <c r="A95" s="107" t="s">
        <v>111</v>
      </c>
      <c r="B95" s="108">
        <v>3.0699999999999998E-4</v>
      </c>
      <c r="C95" s="108">
        <v>3.724E-4</v>
      </c>
      <c r="D95" s="109">
        <v>-5240.183</v>
      </c>
      <c r="E95" s="109"/>
      <c r="F95" s="110">
        <v>89.950999999999993</v>
      </c>
      <c r="G95" s="110">
        <v>646.84899999999993</v>
      </c>
      <c r="H95" s="110">
        <v>884.16</v>
      </c>
      <c r="I95" s="109">
        <v>1143.9078000000004</v>
      </c>
      <c r="J95" s="109"/>
      <c r="K95" s="110">
        <v>16.884999999999998</v>
      </c>
      <c r="L95" s="110">
        <v>201.392</v>
      </c>
      <c r="M95" s="110">
        <v>0</v>
      </c>
      <c r="N95" s="109">
        <v>334.41521127596474</v>
      </c>
      <c r="O95" s="109"/>
      <c r="P95" s="110">
        <v>834.42599999999993</v>
      </c>
      <c r="Q95" s="111">
        <v>788.29090563798229</v>
      </c>
      <c r="R95" s="111">
        <v>1622.7169056379821</v>
      </c>
      <c r="S95" s="111"/>
      <c r="T95" s="111"/>
    </row>
    <row r="96" spans="1:20">
      <c r="A96" s="107" t="s">
        <v>112</v>
      </c>
      <c r="B96" s="108">
        <v>2.61335E-2</v>
      </c>
      <c r="C96" s="108">
        <v>2.6073599999999999E-2</v>
      </c>
      <c r="D96" s="109">
        <v>-446072.71150000003</v>
      </c>
      <c r="E96" s="109"/>
      <c r="F96" s="110">
        <v>7657.1154999999999</v>
      </c>
      <c r="G96" s="110">
        <v>55063.284500000002</v>
      </c>
      <c r="H96" s="110">
        <v>75264.479999999996</v>
      </c>
      <c r="I96" s="109">
        <v>1021.8242566765899</v>
      </c>
      <c r="J96" s="109"/>
      <c r="K96" s="110">
        <v>1437.3425</v>
      </c>
      <c r="L96" s="110">
        <v>17143.576000000001</v>
      </c>
      <c r="M96" s="110">
        <v>0</v>
      </c>
      <c r="N96" s="109">
        <v>2505.8114000000191</v>
      </c>
      <c r="O96" s="109"/>
      <c r="P96" s="110">
        <v>71030.853000000003</v>
      </c>
      <c r="Q96" s="111">
        <v>-6599.1859783382588</v>
      </c>
      <c r="R96" s="111">
        <v>64431.667021661742</v>
      </c>
      <c r="S96" s="111"/>
      <c r="T96" s="111"/>
    </row>
    <row r="97" spans="1:20">
      <c r="A97" s="107" t="s">
        <v>113</v>
      </c>
      <c r="B97" s="108">
        <v>3.5677999999999999E-3</v>
      </c>
      <c r="C97" s="108">
        <v>3.6116999999999998E-3</v>
      </c>
      <c r="D97" s="109">
        <v>-60898.778200000001</v>
      </c>
      <c r="E97" s="109"/>
      <c r="F97" s="110">
        <v>1045.3653999999999</v>
      </c>
      <c r="G97" s="110">
        <v>7517.3545999999997</v>
      </c>
      <c r="H97" s="110">
        <v>10275.263999999999</v>
      </c>
      <c r="I97" s="109">
        <v>1745.5196750741866</v>
      </c>
      <c r="J97" s="109"/>
      <c r="K97" s="110">
        <v>196.22899999999998</v>
      </c>
      <c r="L97" s="110">
        <v>2340.4767999999999</v>
      </c>
      <c r="M97" s="110">
        <v>0</v>
      </c>
      <c r="N97" s="109">
        <v>0</v>
      </c>
      <c r="O97" s="109"/>
      <c r="P97" s="110">
        <v>9697.2803999999996</v>
      </c>
      <c r="Q97" s="111">
        <v>1347.2395124629093</v>
      </c>
      <c r="R97" s="111">
        <v>11044.519912462909</v>
      </c>
      <c r="S97" s="111"/>
      <c r="T97" s="111"/>
    </row>
    <row r="98" spans="1:20">
      <c r="A98" s="107" t="s">
        <v>114</v>
      </c>
      <c r="B98" s="108">
        <v>0.1145418</v>
      </c>
      <c r="C98" s="108">
        <v>9.970989999999999E-2</v>
      </c>
      <c r="D98" s="109">
        <v>-1955113.9842000001</v>
      </c>
      <c r="E98" s="109"/>
      <c r="F98" s="110">
        <v>33560.7474</v>
      </c>
      <c r="G98" s="110">
        <v>241339.57259999998</v>
      </c>
      <c r="H98" s="110">
        <v>329880.38400000002</v>
      </c>
      <c r="I98" s="109">
        <v>114883.35894035603</v>
      </c>
      <c r="J98" s="109"/>
      <c r="K98" s="110">
        <v>6299.799</v>
      </c>
      <c r="L98" s="110">
        <v>75139.420799999993</v>
      </c>
      <c r="M98" s="110">
        <v>0</v>
      </c>
      <c r="N98" s="109">
        <v>241230.6182000002</v>
      </c>
      <c r="O98" s="109"/>
      <c r="P98" s="110">
        <v>311324.61239999998</v>
      </c>
      <c r="Q98" s="111">
        <v>-68284.118720178056</v>
      </c>
      <c r="R98" s="111">
        <v>243040.49367982193</v>
      </c>
      <c r="S98" s="111"/>
      <c r="T98" s="111"/>
    </row>
    <row r="99" spans="1:20">
      <c r="A99" s="107" t="s">
        <v>115</v>
      </c>
      <c r="B99" s="108">
        <v>1.4982000000000001E-3</v>
      </c>
      <c r="C99" s="108">
        <v>1.6083E-3</v>
      </c>
      <c r="D99" s="109">
        <v>-25572.775800000003</v>
      </c>
      <c r="E99" s="109"/>
      <c r="F99" s="110">
        <v>438.9726</v>
      </c>
      <c r="G99" s="110">
        <v>3156.7074000000002</v>
      </c>
      <c r="H99" s="110">
        <v>4314.8160000000007</v>
      </c>
      <c r="I99" s="109">
        <v>1916.9111999999991</v>
      </c>
      <c r="J99" s="109"/>
      <c r="K99" s="110">
        <v>82.40100000000001</v>
      </c>
      <c r="L99" s="110">
        <v>982.81920000000002</v>
      </c>
      <c r="M99" s="110">
        <v>0</v>
      </c>
      <c r="N99" s="109">
        <v>1958.5779771513364</v>
      </c>
      <c r="O99" s="109"/>
      <c r="P99" s="110">
        <v>4072.1076000000003</v>
      </c>
      <c r="Q99" s="111">
        <v>458.78093857566751</v>
      </c>
      <c r="R99" s="111">
        <v>4530.8885385756676</v>
      </c>
      <c r="S99" s="111"/>
      <c r="T99" s="111"/>
    </row>
    <row r="100" spans="1:20">
      <c r="A100" s="107" t="s">
        <v>116</v>
      </c>
      <c r="B100" s="108">
        <v>1.3189E-3</v>
      </c>
      <c r="C100" s="108">
        <v>1.2009E-3</v>
      </c>
      <c r="D100" s="109">
        <v>-22512.304100000001</v>
      </c>
      <c r="E100" s="109"/>
      <c r="F100" s="110">
        <v>386.43770000000001</v>
      </c>
      <c r="G100" s="110">
        <v>2778.9223000000002</v>
      </c>
      <c r="H100" s="110">
        <v>3798.4320000000002</v>
      </c>
      <c r="I100" s="109">
        <v>308.99183264095103</v>
      </c>
      <c r="J100" s="109"/>
      <c r="K100" s="110">
        <v>72.539500000000004</v>
      </c>
      <c r="L100" s="110">
        <v>865.19839999999999</v>
      </c>
      <c r="M100" s="110">
        <v>0</v>
      </c>
      <c r="N100" s="109">
        <v>2207.9788000000012</v>
      </c>
      <c r="O100" s="109"/>
      <c r="P100" s="110">
        <v>3584.7701999999999</v>
      </c>
      <c r="Q100" s="111">
        <v>-2813.7545163204754</v>
      </c>
      <c r="R100" s="111">
        <v>771.0156836795245</v>
      </c>
      <c r="S100" s="111"/>
      <c r="T100" s="111"/>
    </row>
    <row r="101" spans="1:20">
      <c r="A101" s="107" t="s">
        <v>117</v>
      </c>
      <c r="B101" s="108">
        <v>6.5062000000000002E-3</v>
      </c>
      <c r="C101" s="108">
        <v>6.6734000000000003E-3</v>
      </c>
      <c r="D101" s="109">
        <v>-111054.3278</v>
      </c>
      <c r="E101" s="109"/>
      <c r="F101" s="110">
        <v>1906.3166000000001</v>
      </c>
      <c r="G101" s="110">
        <v>13708.563400000001</v>
      </c>
      <c r="H101" s="110">
        <v>18737.856</v>
      </c>
      <c r="I101" s="109">
        <v>2618.0175999999988</v>
      </c>
      <c r="J101" s="109"/>
      <c r="K101" s="110">
        <v>357.84100000000001</v>
      </c>
      <c r="L101" s="110">
        <v>4268.0672000000004</v>
      </c>
      <c r="M101" s="110">
        <v>0</v>
      </c>
      <c r="N101" s="109">
        <v>1207.3479154302718</v>
      </c>
      <c r="O101" s="109"/>
      <c r="P101" s="110">
        <v>17683.851600000002</v>
      </c>
      <c r="Q101" s="111">
        <v>-951.55599228486562</v>
      </c>
      <c r="R101" s="111">
        <v>16732.295607715136</v>
      </c>
      <c r="S101" s="111"/>
      <c r="T101" s="111"/>
    </row>
    <row r="102" spans="1:20">
      <c r="A102" s="107" t="s">
        <v>118</v>
      </c>
      <c r="B102" s="108">
        <v>9.7663000000000003E-3</v>
      </c>
      <c r="C102" s="108">
        <v>9.8042000000000008E-3</v>
      </c>
      <c r="D102" s="109">
        <v>-166700.97469999999</v>
      </c>
      <c r="E102" s="109"/>
      <c r="F102" s="110">
        <v>2861.5259000000001</v>
      </c>
      <c r="G102" s="110">
        <v>20577.594100000002</v>
      </c>
      <c r="H102" s="110">
        <v>28126.944</v>
      </c>
      <c r="I102" s="109">
        <v>679.0426000000017</v>
      </c>
      <c r="J102" s="109"/>
      <c r="K102" s="110">
        <v>537.14650000000006</v>
      </c>
      <c r="L102" s="110">
        <v>6406.6927999999998</v>
      </c>
      <c r="M102" s="110">
        <v>0</v>
      </c>
      <c r="N102" s="109">
        <v>2383.93065816024</v>
      </c>
      <c r="O102" s="109"/>
      <c r="P102" s="110">
        <v>26544.803400000001</v>
      </c>
      <c r="Q102" s="111">
        <v>-1507.1542709198829</v>
      </c>
      <c r="R102" s="111">
        <v>25037.649129080117</v>
      </c>
      <c r="S102" s="111"/>
      <c r="T102" s="111"/>
    </row>
    <row r="103" spans="1:20">
      <c r="A103" s="107" t="s">
        <v>119</v>
      </c>
      <c r="B103" s="108">
        <v>5.8377000000000004E-3</v>
      </c>
      <c r="C103" s="108">
        <v>6.1932000000000003E-3</v>
      </c>
      <c r="D103" s="109">
        <v>-99643.701300000001</v>
      </c>
      <c r="E103" s="109"/>
      <c r="F103" s="110">
        <v>1710.4461000000001</v>
      </c>
      <c r="G103" s="110">
        <v>12300.0339</v>
      </c>
      <c r="H103" s="110">
        <v>16812.576000000001</v>
      </c>
      <c r="I103" s="109">
        <v>7140.7128308605297</v>
      </c>
      <c r="J103" s="109"/>
      <c r="K103" s="110">
        <v>321.07350000000002</v>
      </c>
      <c r="L103" s="110">
        <v>3829.5312000000004</v>
      </c>
      <c r="M103" s="110">
        <v>0</v>
      </c>
      <c r="N103" s="109">
        <v>119.87459999999989</v>
      </c>
      <c r="O103" s="109"/>
      <c r="P103" s="110">
        <v>15866.868600000002</v>
      </c>
      <c r="Q103" s="111">
        <v>2729.7560845697308</v>
      </c>
      <c r="R103" s="111">
        <v>18596.624684569731</v>
      </c>
      <c r="S103" s="111"/>
      <c r="T103" s="111"/>
    </row>
    <row r="104" spans="1:20">
      <c r="A104" s="107" t="s">
        <v>120</v>
      </c>
      <c r="B104" s="108">
        <v>4.5783000000000004E-3</v>
      </c>
      <c r="C104" s="108">
        <v>4.7648999999999999E-3</v>
      </c>
      <c r="D104" s="109">
        <v>-78147.002700000012</v>
      </c>
      <c r="E104" s="109"/>
      <c r="F104" s="110">
        <v>1341.4419</v>
      </c>
      <c r="G104" s="110">
        <v>9646.4781000000003</v>
      </c>
      <c r="H104" s="110">
        <v>13185.504000000001</v>
      </c>
      <c r="I104" s="109">
        <v>3163.0720908011872</v>
      </c>
      <c r="J104" s="109"/>
      <c r="K104" s="110">
        <v>251.80650000000003</v>
      </c>
      <c r="L104" s="110">
        <v>3003.3648000000003</v>
      </c>
      <c r="M104" s="110">
        <v>0</v>
      </c>
      <c r="N104" s="109">
        <v>0</v>
      </c>
      <c r="O104" s="109"/>
      <c r="P104" s="110">
        <v>12443.8194</v>
      </c>
      <c r="Q104" s="111">
        <v>2213.5662545994101</v>
      </c>
      <c r="R104" s="111">
        <v>14657.385654599409</v>
      </c>
      <c r="S104" s="111"/>
      <c r="T104" s="111"/>
    </row>
    <row r="105" spans="1:20">
      <c r="A105" s="107" t="s">
        <v>121</v>
      </c>
      <c r="B105" s="108">
        <v>3.1147000000000002E-3</v>
      </c>
      <c r="C105" s="108">
        <v>3.2017E-3</v>
      </c>
      <c r="D105" s="109">
        <v>-53164.814300000005</v>
      </c>
      <c r="E105" s="109"/>
      <c r="F105" s="110">
        <v>912.60710000000006</v>
      </c>
      <c r="G105" s="110">
        <v>6562.6729000000005</v>
      </c>
      <c r="H105" s="110">
        <v>8970.3360000000011</v>
      </c>
      <c r="I105" s="109">
        <v>1442.8733999999977</v>
      </c>
      <c r="J105" s="109"/>
      <c r="K105" s="110">
        <v>171.30850000000001</v>
      </c>
      <c r="L105" s="110">
        <v>2043.2432000000001</v>
      </c>
      <c r="M105" s="110">
        <v>0</v>
      </c>
      <c r="N105" s="109">
        <v>1044.314168545995</v>
      </c>
      <c r="O105" s="109"/>
      <c r="P105" s="110">
        <v>8465.7546000000002</v>
      </c>
      <c r="Q105" s="111">
        <v>33.186884272996622</v>
      </c>
      <c r="R105" s="111">
        <v>8498.9414842729966</v>
      </c>
      <c r="S105" s="111"/>
      <c r="T105" s="111"/>
    </row>
    <row r="106" spans="1:20">
      <c r="A106" s="107" t="s">
        <v>122</v>
      </c>
      <c r="B106" s="108">
        <v>1.7394999999999999E-3</v>
      </c>
      <c r="C106" s="108">
        <v>1.7052E-3</v>
      </c>
      <c r="D106" s="109">
        <v>-29691.5255</v>
      </c>
      <c r="E106" s="109"/>
      <c r="F106" s="110">
        <v>509.67349999999999</v>
      </c>
      <c r="G106" s="110">
        <v>3665.1264999999999</v>
      </c>
      <c r="H106" s="110">
        <v>5009.76</v>
      </c>
      <c r="I106" s="109">
        <v>324.62773976261332</v>
      </c>
      <c r="J106" s="109"/>
      <c r="K106" s="110">
        <v>95.672499999999999</v>
      </c>
      <c r="L106" s="110">
        <v>1141.1119999999999</v>
      </c>
      <c r="M106" s="110">
        <v>0</v>
      </c>
      <c r="N106" s="109">
        <v>537.06939999999895</v>
      </c>
      <c r="O106" s="109"/>
      <c r="P106" s="110">
        <v>4727.9610000000002</v>
      </c>
      <c r="Q106" s="111">
        <v>266.80638011869723</v>
      </c>
      <c r="R106" s="111">
        <v>4994.7673801186975</v>
      </c>
      <c r="S106" s="111"/>
      <c r="T106" s="111"/>
    </row>
    <row r="108" spans="1:20" s="112" customFormat="1">
      <c r="D108" s="114">
        <f>SUM(D6:D106)</f>
        <v>-17069000.000000004</v>
      </c>
      <c r="E108" s="115"/>
      <c r="F108" s="114">
        <f>SUM(F6:F106)</f>
        <v>293000</v>
      </c>
      <c r="G108" s="114">
        <f>SUM(G6:G106)</f>
        <v>2107000</v>
      </c>
      <c r="H108" s="114">
        <f>SUM(H6:H106)</f>
        <v>2880000.0000000005</v>
      </c>
      <c r="I108" s="114">
        <f>SUM(I6:I106)</f>
        <v>880442.7705973296</v>
      </c>
      <c r="J108" s="115"/>
      <c r="K108" s="114">
        <f>SUM(K6:K106)</f>
        <v>55000.000000000007</v>
      </c>
      <c r="L108" s="114">
        <f>SUM(L6:L106)</f>
        <v>656000</v>
      </c>
      <c r="M108" s="114">
        <f>SUM(M6:M106)</f>
        <v>0</v>
      </c>
      <c r="N108" s="114">
        <f>SUM(N6:N106)</f>
        <v>880443.33939732972</v>
      </c>
      <c r="O108" s="115"/>
      <c r="P108" s="114">
        <f>SUM(P6:P106)</f>
        <v>2718000.0000000014</v>
      </c>
      <c r="Q108" s="114">
        <v>-3.0439999998422991</v>
      </c>
      <c r="R108" s="114">
        <v>2717996.9559999993</v>
      </c>
    </row>
    <row r="110" spans="1:20">
      <c r="M110" s="111"/>
    </row>
  </sheetData>
  <sheetProtection password="CEAA" sheet="1" objects="1" scenarios="1"/>
  <mergeCells count="2">
    <mergeCell ref="A1:B1"/>
    <mergeCell ref="A2:B2"/>
  </mergeCells>
  <pageMargins left="0.25" right="0.25" top="0.75" bottom="0.75" header="0.3" footer="0.3"/>
  <pageSetup paperSize="5" scale="63" fitToHeight="0" orientation="landscape" r:id="rId1"/>
  <headerFooter>
    <oddHeader>&amp;C&amp;"-,Bold"&amp;28Appendix B: Allocation of Pension Expense</oddHeader>
    <oddFooter>&amp;R&amp;G</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ort_x0020_Order xmlns="b0d8bf0e-b15b-456f-8ae4-2bdf59acac1f" xsi:nil="true"/>
    <Resource_x0020_Category xmlns="b0d8bf0e-b15b-456f-8ae4-2bdf59acac1f" xsi:nil="true"/>
    <Publication_x0020_Date xmlns="b0d8bf0e-b15b-456f-8ae4-2bdf59acac1f" xsi:nil="true"/>
    <Resource_x0020_Group xmlns="b0d8bf0e-b15b-456f-8ae4-2bdf59acac1f" xsi:nil="true"/>
    <Category xmlns="b0d8bf0e-b15b-456f-8ae4-2bdf59acac1f" xsi:nil="true"/>
    <Description0 xmlns="b0d8bf0e-b15b-456f-8ae4-2bdf59acac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1DA9CA9B-3994-4D03-87C7-A8A683BE3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8bf0e-b15b-456f-8ae4-2bdf59acac1f"/>
    <ds:schemaRef ds:uri="d4ea4015-5b02-447c-9074-d5807a414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6E5DBE-86C2-429C-A747-4772DA3D8B8F}">
  <ds:schemaRefs>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d4ea4015-5b02-447c-9074-d5807a41497e"/>
    <ds:schemaRef ds:uri="b0d8bf0e-b15b-456f-8ae4-2bdf59acac1f"/>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C090EAB-2995-4549-A635-1FA1C33EF4A9}">
  <ds:schemaRefs>
    <ds:schemaRef ds:uri="http://schemas.microsoft.com/sharepoint/v3/contenttype/forms"/>
  </ds:schemaRefs>
</ds:datastoreItem>
</file>

<file path=customXml/itemProps4.xml><?xml version="1.0" encoding="utf-8"?>
<ds:datastoreItem xmlns:ds="http://schemas.openxmlformats.org/officeDocument/2006/customXml" ds:itemID="{C6039B52-7FD5-4A4A-B3DD-B5E696DA49D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vt:i4>
      </vt:variant>
    </vt:vector>
  </HeadingPairs>
  <TitlesOfParts>
    <vt:vector size="21" baseType="lpstr">
      <vt:lpstr>Info</vt:lpstr>
      <vt:lpstr>JE Template</vt:lpstr>
      <vt:lpstr>Changes to Update Template </vt:lpstr>
      <vt:lpstr>2023 Summary</vt:lpstr>
      <vt:lpstr>2022 Summary </vt:lpstr>
      <vt:lpstr>2021 Summary</vt:lpstr>
      <vt:lpstr>2020 Summary</vt:lpstr>
      <vt:lpstr>2019 Summary</vt:lpstr>
      <vt:lpstr>2018 Summary</vt:lpstr>
      <vt:lpstr>2017 Summary</vt:lpstr>
      <vt:lpstr>ROD Contributions FY 2022</vt:lpstr>
      <vt:lpstr>ROD Contributions FY 2021</vt:lpstr>
      <vt:lpstr>ROD Contributions FY 2020</vt:lpstr>
      <vt:lpstr>ROD Contributions FY 2019</vt:lpstr>
      <vt:lpstr>ROD Contributions FY 2018</vt:lpstr>
      <vt:lpstr>ROD Contributions FY 2017</vt:lpstr>
      <vt:lpstr>Deferred Amortization</vt:lpstr>
      <vt:lpstr>'2018 Summary'!Print_Area</vt:lpstr>
      <vt:lpstr>'2019 Summary'!Print_Area</vt:lpstr>
      <vt:lpstr>'2018 Summary'!Print_Titles</vt:lpstr>
      <vt:lpstr>'2019 Summary'!Print_Titles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Tarlton</dc:creator>
  <cp:keywords/>
  <cp:lastModifiedBy>Eric Faust</cp:lastModifiedBy>
  <cp:lastPrinted>2018-04-27T14:32:22Z</cp:lastPrinted>
  <dcterms:created xsi:type="dcterms:W3CDTF">2015-01-07T18:39:17Z</dcterms:created>
  <dcterms:modified xsi:type="dcterms:W3CDTF">2023-09-27T15:13:27Z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0x01010063E6D748AC7C9C43A96C5224165110D7</vt:lpwstr>
  </property>
</Properties>
</file>